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Altri Usi BT fasce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<sst xmlns="http://schemas.openxmlformats.org/spreadsheetml/2006/main" count="268" uniqueCount="60">
  <si>
    <t xml:space="preserve"> energia elettrica</t>
  </si>
  <si>
    <t xml:space="preserve"> Valori al netto delle imposte</t>
  </si>
  <si>
    <t>Materia energia</t>
  </si>
  <si>
    <t>DIS</t>
  </si>
  <si>
    <t>TRAS</t>
  </si>
  <si>
    <t>MIS</t>
  </si>
  <si>
    <t>UC3</t>
  </si>
  <si>
    <t>UC6</t>
  </si>
  <si>
    <t>Trasporto e gestione del contatore</t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</si>
  <si>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</si>
  <si>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</si>
  <si>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</si>
  <si>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</si>
  <si>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</si>
  <si>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</si>
  <si>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</si>
  <si>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</si>
  <si>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</si>
  <si>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>Corrispettivi per prelievi di energia reattiva (per clienti finali con potenza disponibile superiore a kW.16,5)</t>
  </si>
  <si>
    <t>dal 1 gennaio 2023</t>
  </si>
  <si>
    <t>Del.720_22 - Tabella 4</t>
  </si>
  <si>
    <t>(dal 01/04/2023 al 31/12/2023)</t>
  </si>
  <si>
    <t>Energia reattiva compresa tra il 33% ed il 75% dell'energia attiva</t>
  </si>
  <si>
    <t xml:space="preserve">euro/kvarh </t>
  </si>
  <si>
    <t>Energia reattiva eccedente  il 75% dell'energia attiva</t>
  </si>
  <si>
    <t>Energia reattiva immessa</t>
  </si>
  <si>
    <t xml:space="preserve">  Fascia F1: dalle 8 alle 19 nei giorni dal lunedì al venerdì, escluse le festività nazionali</t>
  </si>
  <si>
    <t xml:space="preserve">  Fascia F2: dalle 7 alle 8 e dalle 19 alle 23 nei giorni dal lunedì al venerdì e dalle 7 alle 23 del sabato, escluse le festività nazionali</t>
  </si>
  <si>
    <t xml:space="preserve">  Fascia F3: dalle 23 alle 7 nei giorni dal lunedì al sabato e tutte le ore dei giorni di domenica e festività nazionali</t>
  </si>
  <si>
    <t>-</t>
  </si>
  <si>
    <t>UTENZE ALTRI USI IN BASSA TENSIONE</t>
  </si>
  <si>
    <t>Condizioni economiche per i clienti in Bassa Tensione Altri Usi</t>
  </si>
  <si>
    <t>A) Utenze con potenza disponibile fino a 16,5 kW</t>
  </si>
  <si>
    <t>Del.742-22 - Tabella 1.4</t>
  </si>
  <si>
    <t>Del.742-22 - Tabella 2.4</t>
  </si>
  <si>
    <t>Del.208-22 - Tabella 1</t>
  </si>
  <si>
    <t>Del.208-22 - Tabella 3</t>
  </si>
  <si>
    <t>Del.742-22 - Tabella 4.1</t>
  </si>
  <si>
    <t>Del.720-22 - Tabella 3</t>
  </si>
  <si>
    <t>Del.719-22 - Tabella 1</t>
  </si>
  <si>
    <t>Del.720-22 time - Tab. 1</t>
  </si>
  <si>
    <t>Del.590-20 - Tabella 7</t>
  </si>
  <si>
    <t>Del.735-22 - Tabella 1</t>
  </si>
  <si>
    <t>Del.735-22 - Tabella 6</t>
  </si>
  <si>
    <t xml:space="preserve"> - per potenze impegnate inferiori o uguali a 1.5 kW</t>
  </si>
  <si>
    <t>PE</t>
  </si>
  <si>
    <t>PD</t>
  </si>
  <si>
    <t>PCV</t>
  </si>
  <si>
    <t>DISPbt</t>
  </si>
  <si>
    <t>PPE</t>
  </si>
  <si>
    <r>
      <t>A</t>
    </r>
    <r>
      <rPr>
        <i/>
        <vertAlign val="subscript"/>
        <sz val="10"/>
        <color theme="0" tint="-0.4999699890613556"/>
        <rFont val="Calibri"/>
        <family val="2"/>
      </rPr>
      <t>SOS</t>
    </r>
  </si>
  <si>
    <r>
      <t>A</t>
    </r>
    <r>
      <rPr>
        <i/>
        <vertAlign val="subscript"/>
        <sz val="10"/>
        <color theme="0" tint="-0.4999699890613556"/>
        <rFont val="Calibri"/>
        <family val="2"/>
      </rPr>
      <t>RIM</t>
    </r>
  </si>
  <si>
    <t xml:space="preserve">- </t>
  </si>
  <si>
    <t xml:space="preserve"> - per potenze impegnate superiori a 1.5 kW e inferiori o uguali a 3 kW</t>
  </si>
  <si>
    <t xml:space="preserve"> - per potenze impegnate superiori a 3 kW e inferiori o uguali a 6 kW</t>
  </si>
  <si>
    <r>
      <t xml:space="preserve"> - Oneri di sistema: componenti </t>
    </r>
    <r>
      <rPr>
        <b/>
        <sz val="9"/>
        <rFont val="Calibri"/>
        <family val="2"/>
      </rPr>
      <t>ASOS</t>
    </r>
    <r>
      <rPr>
        <sz val="9"/>
        <rFont val="Calibri"/>
        <family val="2"/>
      </rPr>
      <t xml:space="preserve"> (Oneri generali relativi al sostegno delle energie rinnovabili ed alla cogenerazione) e </t>
    </r>
    <r>
      <rPr>
        <b/>
        <sz val="9"/>
        <rFont val="Calibri"/>
        <family val="2"/>
      </rPr>
      <t xml:space="preserve">ARIM </t>
    </r>
    <r>
      <rPr>
        <sz val="9"/>
        <rFont val="Calibri"/>
        <family val="2"/>
      </rPr>
      <t>(rimanenti oneri generali)</t>
    </r>
  </si>
  <si>
    <r>
      <t xml:space="preserve"> - Materia energia: energia </t>
    </r>
    <r>
      <rPr>
        <b/>
        <sz val="9"/>
        <rFont val="Calibri"/>
        <family val="2"/>
      </rPr>
      <t>(PE)</t>
    </r>
    <r>
      <rPr>
        <sz val="9"/>
        <rFont val="Calibri"/>
        <family val="2"/>
      </rPr>
      <t xml:space="preserve">, dispacciamento </t>
    </r>
    <r>
      <rPr>
        <b/>
        <sz val="9"/>
        <rFont val="Calibri"/>
        <family val="2"/>
      </rPr>
      <t>(PD)</t>
    </r>
    <r>
      <rPr>
        <sz val="9"/>
        <rFont val="Calibri"/>
        <family val="2"/>
      </rPr>
      <t xml:space="preserve">, commercializzazione vendita </t>
    </r>
    <r>
      <rPr>
        <b/>
        <sz val="9"/>
        <rFont val="Calibri"/>
        <family val="2"/>
      </rPr>
      <t>(PCV)</t>
    </r>
    <r>
      <rPr>
        <sz val="9"/>
        <rFont val="Calibri"/>
        <family val="2"/>
      </rPr>
      <t xml:space="preserve">, componenti di perequazione </t>
    </r>
    <r>
      <rPr>
        <b/>
        <sz val="9"/>
        <rFont val="Calibri"/>
        <family val="2"/>
      </rPr>
      <t>(PPE)</t>
    </r>
    <r>
      <rPr>
        <sz val="9"/>
        <rFont val="Calibri"/>
        <family val="2"/>
      </rPr>
      <t xml:space="preserve"> e di dispacciamento </t>
    </r>
    <r>
      <rPr>
        <b/>
        <sz val="9"/>
        <rFont val="Calibri"/>
        <family val="2"/>
      </rPr>
      <t>(DISPbt)</t>
    </r>
  </si>
  <si>
    <r>
      <t xml:space="preserve"> - Trasporto e gestione del contatore: distribuzione </t>
    </r>
    <r>
      <rPr>
        <b/>
        <sz val="9"/>
        <rFont val="Calibri"/>
        <family val="2"/>
      </rPr>
      <t>(DIS)</t>
    </r>
    <r>
      <rPr>
        <sz val="9"/>
        <rFont val="Calibri"/>
        <family val="2"/>
      </rPr>
      <t xml:space="preserve">, trasmissione </t>
    </r>
    <r>
      <rPr>
        <b/>
        <sz val="9"/>
        <rFont val="Calibri"/>
        <family val="2"/>
      </rPr>
      <t>(TRAS)</t>
    </r>
    <r>
      <rPr>
        <sz val="9"/>
        <rFont val="Calibri"/>
        <family val="2"/>
      </rPr>
      <t xml:space="preserve">, misura </t>
    </r>
    <r>
      <rPr>
        <b/>
        <sz val="9"/>
        <rFont val="Calibri"/>
        <family val="2"/>
      </rPr>
      <t>(MIS)</t>
    </r>
    <r>
      <rPr>
        <sz val="9"/>
        <rFont val="Calibri"/>
        <family val="2"/>
      </rPr>
      <t xml:space="preserve">, perequazione </t>
    </r>
    <r>
      <rPr>
        <b/>
        <sz val="9"/>
        <rFont val="Calibri"/>
        <family val="2"/>
      </rPr>
      <t>(UC3)</t>
    </r>
    <r>
      <rPr>
        <sz val="9"/>
        <rFont val="Calibri"/>
        <family val="2"/>
      </rPr>
      <t xml:space="preserve">, qualità </t>
    </r>
    <r>
      <rPr>
        <b/>
        <sz val="9"/>
        <rFont val="Calibri"/>
        <family val="2"/>
      </rPr>
      <t>(UC6)</t>
    </r>
  </si>
  <si>
    <t xml:space="preserve"> - per potenze impegnate superiori a 6 kW e inferiori o uguali a 10 kW</t>
  </si>
  <si>
    <t xml:space="preserve"> - per potenze impegnate superiori a 10 kW e inferiori o uguali a 15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</si>
</sst>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00_ ;\-#,##0.0000\ "/>
    <numFmt numFmtId="165" formatCode="#,##0.000000_ ;\-#,##0.000000\ "/>
    <numFmt numFmtId="166" formatCode="#,##0.000000_ ;[Red]\-#,##0.000000\ "/>
    <numFmt numFmtId="167" formatCode="0.000000"/>
    <numFmt numFmtId="171" formatCode="mmmm/yyyy"/>
    <numFmt numFmtId="172" formatCode="#,##0.00000_ ;\-#,##0.00000\ "/>
    <numFmt numFmtId="173" formatCode="0.00000_ ;\-0.00000\ "/>
    <numFmt numFmtId="174" formatCode="0.00000"/>
    <numFmt numFmtId="175" formatCode="0.000000_ ;\-0.000000\ "/>
    <numFmt numFmtId="176" formatCode="0.0000_ ;\-0.0000\ "/>
    <numFmt numFmtId="178" formatCode="#,##0.0000_ ;[Red]\-#,##0.0000\ 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9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b/>
      <sz val="9"/>
      <color rgb="FF0070C0"/>
      <name val="Calibri"/>
      <family val="2"/>
    </font>
    <font>
      <i/>
      <vertAlign val="subscript"/>
      <sz val="10"/>
      <color theme="0" tint="-0.4999699890613556"/>
      <name val="Calibri"/>
      <family val="2"/>
    </font>
    <font>
      <sz val="10"/>
      <color indexed="22"/>
      <name val="Calibri"/>
      <family val="2"/>
    </font>
    <font>
      <i/>
      <sz val="9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>
        <color theme="0" tint="-0.24997000396251678"/>
      </bottom>
    </border>
    <border>
      <left style="thin"/>
      <right/>
      <top style="thin"/>
      <bottom/>
    </border>
    <border>
      <left style="thin"/>
      <right style="thin"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/>
      <right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/>
      <bottom/>
    </border>
    <border>
      <left style="thin"/>
      <right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/>
      <top style="thin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4">
    <xf numFmtId="0" fontId="0" fillId="0" borderId="0" xfId="0"/>
    <xf numFmtId="0" fontId="2" fillId="2" borderId="0" xfId="20" applyFont="1" applyFill="1" applyAlignment="1" applyProtection="1">
      <alignment vertical="center"/>
      <protection locked="0"/>
    </xf>
    <xf numFmtId="0" fontId="0" fillId="2" borderId="0" xfId="0" applyFill="1"/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2" borderId="0" xfId="20" applyFont="1" applyFill="1" applyAlignment="1" applyProtection="1">
      <alignment horizontal="center" vertical="center"/>
      <protection locked="0"/>
    </xf>
    <xf numFmtId="0" fontId="7" fillId="2" borderId="0" xfId="20" applyFont="1" applyFill="1" applyAlignment="1" applyProtection="1">
      <alignment vertical="center"/>
      <protection locked="0"/>
    </xf>
    <xf numFmtId="0" fontId="8" fillId="2" borderId="0" xfId="20" applyFont="1" applyFill="1" applyAlignment="1" applyProtection="1">
      <alignment horizontal="center" vertical="center"/>
      <protection locked="0"/>
    </xf>
    <xf numFmtId="0" fontId="9" fillId="2" borderId="2" xfId="20" applyFont="1" applyFill="1" applyBorder="1" applyAlignment="1" applyProtection="1">
      <alignment vertical="center"/>
      <protection locked="0"/>
    </xf>
    <xf numFmtId="0" fontId="9" fillId="2" borderId="0" xfId="20" applyFont="1" applyFill="1" applyAlignment="1" applyProtection="1">
      <alignment vertical="center"/>
      <protection locked="0"/>
    </xf>
    <xf numFmtId="0" fontId="10" fillId="2" borderId="0" xfId="20" applyFont="1" applyFill="1" applyAlignment="1" applyProtection="1">
      <alignment horizontal="center" vertical="center"/>
      <protection locked="0"/>
    </xf>
    <xf numFmtId="0" fontId="9" fillId="2" borderId="3" xfId="20" applyFont="1" applyFill="1" applyBorder="1" applyAlignment="1" applyProtection="1">
      <alignment vertical="center"/>
      <protection locked="0"/>
    </xf>
    <xf numFmtId="0" fontId="9" fillId="2" borderId="4" xfId="20" applyFont="1" applyFill="1" applyBorder="1" applyAlignment="1" applyProtection="1">
      <alignment vertical="center"/>
      <protection locked="0"/>
    </xf>
    <xf numFmtId="0" fontId="2" fillId="2" borderId="4" xfId="20" applyFont="1" applyFill="1" applyBorder="1" applyAlignment="1" applyProtection="1">
      <alignment vertical="center"/>
      <protection locked="0"/>
    </xf>
    <xf numFmtId="0" fontId="10" fillId="2" borderId="4" xfId="20" applyFont="1" applyFill="1" applyBorder="1" applyAlignment="1" applyProtection="1">
      <alignment horizontal="center" vertical="center"/>
      <protection locked="0"/>
    </xf>
    <xf numFmtId="0" fontId="12" fillId="2" borderId="0" xfId="20" applyFont="1" applyFill="1" applyAlignment="1" applyProtection="1">
      <alignment vertical="center"/>
      <protection locked="0"/>
    </xf>
    <xf numFmtId="49" fontId="13" fillId="2" borderId="0" xfId="20" applyNumberFormat="1" applyFont="1" applyFill="1" applyAlignment="1">
      <alignment horizontal="left" vertical="center"/>
      <protection/>
    </xf>
    <xf numFmtId="0" fontId="2" fillId="4" borderId="5" xfId="20" applyFont="1" applyFill="1" applyBorder="1" applyAlignment="1">
      <alignment horizontal="center" vertical="center"/>
      <protection/>
    </xf>
    <xf numFmtId="0" fontId="2" fillId="4" borderId="0" xfId="20" applyFont="1" applyFill="1" applyAlignment="1" applyProtection="1">
      <alignment vertical="center"/>
      <protection locked="0"/>
    </xf>
    <xf numFmtId="0" fontId="8" fillId="4" borderId="0" xfId="20" applyFont="1" applyFill="1" applyAlignment="1" applyProtection="1">
      <alignment vertical="center"/>
      <protection locked="0"/>
    </xf>
    <xf numFmtId="0" fontId="21" fillId="4" borderId="0" xfId="20" applyFont="1" applyFill="1" applyAlignment="1" applyProtection="1">
      <alignment vertical="center" wrapText="1"/>
      <protection locked="0"/>
    </xf>
    <xf numFmtId="0" fontId="2" fillId="2" borderId="6" xfId="20" applyFont="1" applyFill="1" applyBorder="1" applyAlignment="1" applyProtection="1">
      <alignment vertical="center"/>
      <protection locked="0"/>
    </xf>
    <xf numFmtId="0" fontId="2" fillId="2" borderId="7" xfId="20" applyFont="1" applyFill="1" applyBorder="1" applyAlignment="1" applyProtection="1">
      <alignment vertical="center"/>
      <protection locked="0"/>
    </xf>
    <xf numFmtId="0" fontId="21" fillId="4" borderId="7" xfId="20" applyFont="1" applyFill="1" applyBorder="1" applyAlignment="1" applyProtection="1">
      <alignment vertical="center"/>
      <protection locked="0"/>
    </xf>
    <xf numFmtId="0" fontId="2" fillId="2" borderId="8" xfId="20" applyFont="1" applyFill="1" applyBorder="1" applyAlignment="1" applyProtection="1">
      <alignment vertical="center"/>
      <protection locked="0"/>
    </xf>
    <xf numFmtId="0" fontId="2" fillId="2" borderId="9" xfId="20" applyFont="1" applyFill="1" applyBorder="1" applyAlignment="1" applyProtection="1">
      <alignment vertical="center"/>
      <protection locked="0"/>
    </xf>
    <xf numFmtId="0" fontId="2" fillId="2" borderId="10" xfId="20" applyFont="1" applyFill="1" applyBorder="1" applyAlignment="1" applyProtection="1">
      <alignment vertical="center"/>
      <protection locked="0"/>
    </xf>
    <xf numFmtId="0" fontId="21" fillId="4" borderId="10" xfId="20" applyFont="1" applyFill="1" applyBorder="1" applyAlignment="1" applyProtection="1">
      <alignment vertical="center"/>
      <protection locked="0"/>
    </xf>
    <xf numFmtId="0" fontId="2" fillId="2" borderId="11" xfId="20" applyFont="1" applyFill="1" applyBorder="1" applyAlignment="1" applyProtection="1">
      <alignment vertical="center"/>
      <protection locked="0"/>
    </xf>
    <xf numFmtId="0" fontId="2" fillId="2" borderId="12" xfId="20" applyFont="1" applyFill="1" applyBorder="1" applyAlignment="1" applyProtection="1">
      <alignment vertical="center"/>
      <protection locked="0"/>
    </xf>
    <xf numFmtId="0" fontId="2" fillId="2" borderId="13" xfId="20" applyFont="1" applyFill="1" applyBorder="1" applyAlignment="1" applyProtection="1">
      <alignment vertical="center"/>
      <protection locked="0"/>
    </xf>
    <xf numFmtId="0" fontId="21" fillId="4" borderId="13" xfId="20" applyFont="1" applyFill="1" applyBorder="1" applyAlignment="1" applyProtection="1">
      <alignment vertical="center"/>
      <protection locked="0"/>
    </xf>
    <xf numFmtId="0" fontId="2" fillId="2" borderId="14" xfId="20" applyFont="1" applyFill="1" applyBorder="1" applyAlignment="1" applyProtection="1">
      <alignment vertical="center" wrapText="1"/>
      <protection locked="0"/>
    </xf>
    <xf numFmtId="0" fontId="16" fillId="2" borderId="15" xfId="23" applyFont="1" applyFill="1" applyBorder="1" applyAlignment="1">
      <alignment horizontal="center" vertical="center"/>
      <protection/>
    </xf>
    <xf numFmtId="0" fontId="11" fillId="4" borderId="0" xfId="20" applyFont="1" applyFill="1" applyAlignment="1" applyProtection="1">
      <alignment vertical="center"/>
      <protection locked="0"/>
    </xf>
    <xf numFmtId="0" fontId="12" fillId="4" borderId="0" xfId="20" applyFont="1" applyFill="1" applyAlignment="1" applyProtection="1">
      <alignment vertical="center"/>
      <protection locked="0"/>
    </xf>
    <xf numFmtId="49" fontId="13" fillId="0" borderId="0" xfId="20" applyNumberFormat="1" applyFont="1" applyAlignment="1">
      <alignment horizontal="left" vertical="center"/>
      <protection/>
    </xf>
    <xf numFmtId="49" fontId="19" fillId="4" borderId="0" xfId="20" applyNumberFormat="1" applyFont="1" applyFill="1" applyAlignment="1">
      <alignment horizontal="left" vertical="center"/>
      <protection/>
    </xf>
    <xf numFmtId="167" fontId="2" fillId="4" borderId="0" xfId="20" applyNumberFormat="1" applyFont="1" applyFill="1" applyAlignment="1" applyProtection="1">
      <alignment vertical="center"/>
      <protection locked="0"/>
    </xf>
    <xf numFmtId="165" fontId="2" fillId="4" borderId="0" xfId="20" applyNumberFormat="1" applyFont="1" applyFill="1" applyAlignment="1" applyProtection="1">
      <alignment vertical="center"/>
      <protection locked="0"/>
    </xf>
    <xf numFmtId="0" fontId="2" fillId="4" borderId="0" xfId="20" applyFont="1" applyFill="1" applyAlignment="1">
      <alignment vertical="center"/>
      <protection/>
    </xf>
    <xf numFmtId="0" fontId="15" fillId="2" borderId="15" xfId="23" applyFont="1" applyFill="1" applyBorder="1" applyAlignment="1">
      <alignment horizontal="center" vertic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17" fillId="2" borderId="5" xfId="23" applyFont="1" applyFill="1" applyBorder="1" applyAlignment="1">
      <alignment horizontal="center" vertical="center"/>
      <protection/>
    </xf>
    <xf numFmtId="0" fontId="8" fillId="4" borderId="1" xfId="20" applyFont="1" applyFill="1" applyBorder="1" applyAlignment="1">
      <alignment vertical="center"/>
      <protection/>
    </xf>
    <xf numFmtId="0" fontId="8" fillId="4" borderId="15" xfId="20" applyFont="1" applyFill="1" applyBorder="1" applyAlignment="1">
      <alignment vertical="center"/>
      <protection/>
    </xf>
    <xf numFmtId="0" fontId="18" fillId="4" borderId="15" xfId="20" applyFont="1" applyFill="1" applyBorder="1" applyAlignment="1">
      <alignment horizontal="center" vertical="center"/>
      <protection/>
    </xf>
    <xf numFmtId="0" fontId="18" fillId="4" borderId="16" xfId="20" applyFont="1" applyFill="1" applyBorder="1" applyAlignment="1">
      <alignment horizontal="center" vertical="center"/>
      <protection/>
    </xf>
    <xf numFmtId="0" fontId="18" fillId="4" borderId="17" xfId="20" applyFont="1" applyFill="1" applyBorder="1" applyAlignment="1">
      <alignment horizontal="center" vertical="center"/>
      <protection/>
    </xf>
    <xf numFmtId="0" fontId="17" fillId="2" borderId="18" xfId="23" applyFont="1" applyFill="1" applyBorder="1" applyAlignment="1">
      <alignment horizontal="center" vertical="center"/>
      <protection/>
    </xf>
    <xf numFmtId="0" fontId="23" fillId="4" borderId="0" xfId="20" applyFont="1" applyFill="1" applyAlignment="1">
      <alignment vertical="center"/>
      <protection/>
    </xf>
    <xf numFmtId="171" fontId="2" fillId="4" borderId="19" xfId="20" applyNumberFormat="1" applyFont="1" applyFill="1" applyBorder="1" applyAlignment="1">
      <alignment horizontal="right" vertical="center"/>
      <protection/>
    </xf>
    <xf numFmtId="165" fontId="2" fillId="4" borderId="0" xfId="20" applyNumberFormat="1" applyFont="1" applyFill="1" applyAlignment="1">
      <alignment vertical="center"/>
      <protection/>
    </xf>
    <xf numFmtId="41" fontId="25" fillId="0" borderId="16" xfId="22" applyFont="1" applyFill="1" applyBorder="1" applyAlignment="1">
      <alignment horizontal="center" vertical="center"/>
    </xf>
    <xf numFmtId="0" fontId="19" fillId="4" borderId="1" xfId="20" applyFont="1" applyFill="1" applyBorder="1" applyAlignment="1">
      <alignment vertical="center"/>
      <protection/>
    </xf>
    <xf numFmtId="166" fontId="2" fillId="4" borderId="0" xfId="20" applyNumberFormat="1" applyFont="1" applyFill="1" applyAlignment="1">
      <alignment vertical="center"/>
      <protection/>
    </xf>
    <xf numFmtId="41" fontId="25" fillId="0" borderId="16" xfId="22" applyFont="1" applyFill="1" applyBorder="1" applyAlignment="1" quotePrefix="1">
      <alignment horizontal="center" vertical="center"/>
    </xf>
    <xf numFmtId="0" fontId="26" fillId="2" borderId="2" xfId="20" applyFont="1" applyFill="1" applyBorder="1" applyProtection="1">
      <alignment/>
      <protection locked="0"/>
    </xf>
    <xf numFmtId="0" fontId="26" fillId="2" borderId="20" xfId="20" applyFont="1" applyFill="1" applyBorder="1" applyAlignment="1" applyProtection="1">
      <alignment vertical="center"/>
      <protection locked="0"/>
    </xf>
    <xf numFmtId="0" fontId="26" fillId="2" borderId="2" xfId="20" applyFont="1" applyFill="1" applyBorder="1" applyAlignment="1" applyProtection="1">
      <alignment vertical="center"/>
      <protection locked="0"/>
    </xf>
    <xf numFmtId="41" fontId="25" fillId="0" borderId="15" xfId="22" applyFont="1" applyFill="1" applyBorder="1" applyAlignment="1" quotePrefix="1">
      <alignment horizontal="center" vertical="center"/>
    </xf>
    <xf numFmtId="41" fontId="25" fillId="0" borderId="16" xfId="22" applyFont="1" applyFill="1" applyBorder="1" applyAlignment="1">
      <alignment horizontal="center" vertical="center"/>
    </xf>
    <xf numFmtId="41" fontId="25" fillId="0" borderId="17" xfId="22" applyFont="1" applyFill="1" applyBorder="1" applyAlignment="1">
      <alignment horizontal="center" vertical="center"/>
    </xf>
    <xf numFmtId="0" fontId="5" fillId="3" borderId="0" xfId="20" applyFont="1" applyFill="1" applyAlignment="1" applyProtection="1">
      <alignment horizontal="center" vertical="center"/>
      <protection locked="0"/>
    </xf>
    <xf numFmtId="0" fontId="15" fillId="2" borderId="5" xfId="23" applyFont="1" applyFill="1" applyBorder="1" applyAlignment="1">
      <alignment horizontal="center" vertical="center"/>
      <protection/>
    </xf>
    <xf numFmtId="0" fontId="15" fillId="2" borderId="18" xfId="23" applyFont="1" applyFill="1" applyBorder="1" applyAlignment="1">
      <alignment horizontal="center" vertical="center"/>
      <protection/>
    </xf>
    <xf numFmtId="0" fontId="15" fillId="2" borderId="15" xfId="23" applyFont="1" applyFill="1" applyBorder="1" applyAlignment="1">
      <alignment horizontal="center" vertical="center"/>
      <protection/>
    </xf>
    <xf numFmtId="0" fontId="15" fillId="2" borderId="16" xfId="23" applyFont="1" applyFill="1" applyBorder="1" applyAlignment="1">
      <alignment horizontal="center" vertical="center"/>
      <protection/>
    </xf>
    <xf numFmtId="0" fontId="15" fillId="2" borderId="17" xfId="23" applyFont="1" applyFill="1" applyBorder="1" applyAlignment="1">
      <alignment horizontal="center" vertical="center"/>
      <protection/>
    </xf>
    <xf numFmtId="0" fontId="8" fillId="4" borderId="15" xfId="20" applyFont="1" applyFill="1" applyBorder="1" applyAlignment="1">
      <alignment horizontal="center" vertical="center"/>
      <protection/>
    </xf>
    <xf numFmtId="0" fontId="8" fillId="4" borderId="16" xfId="20" applyFont="1" applyFill="1" applyBorder="1" applyAlignment="1">
      <alignment horizontal="center" vertical="center"/>
      <protection/>
    </xf>
    <xf numFmtId="0" fontId="8" fillId="4" borderId="17" xfId="20" applyFont="1" applyFill="1" applyBorder="1" applyAlignment="1">
      <alignment horizontal="center" vertical="center"/>
      <protection/>
    </xf>
    <xf numFmtId="0" fontId="16" fillId="2" borderId="5" xfId="23" applyFont="1" applyFill="1" applyBorder="1" applyAlignment="1">
      <alignment horizontal="center" vertical="center"/>
      <protection/>
    </xf>
    <xf numFmtId="0" fontId="16" fillId="2" borderId="18" xfId="23" applyFont="1" applyFill="1" applyBorder="1" applyAlignment="1">
      <alignment horizontal="center" vertical="center"/>
      <protection/>
    </xf>
    <xf numFmtId="0" fontId="8" fillId="4" borderId="5" xfId="20" applyFont="1" applyFill="1" applyBorder="1" applyAlignment="1">
      <alignment horizontal="center" vertical="center" wrapText="1"/>
      <protection/>
    </xf>
    <xf numFmtId="0" fontId="8" fillId="4" borderId="18" xfId="20" applyFont="1" applyFill="1" applyBorder="1" applyAlignment="1">
      <alignment horizontal="center" vertical="center" wrapText="1"/>
      <protection/>
    </xf>
    <xf numFmtId="172" fontId="14" fillId="0" borderId="19" xfId="20" applyNumberFormat="1" applyFont="1" applyFill="1" applyBorder="1" applyAlignment="1">
      <alignment horizontal="right" vertical="center"/>
      <protection/>
    </xf>
    <xf numFmtId="172" fontId="14" fillId="0" borderId="21" xfId="20" applyNumberFormat="1" applyFont="1" applyFill="1" applyBorder="1" applyAlignment="1" quotePrefix="1">
      <alignment horizontal="right" vertical="center"/>
      <protection/>
    </xf>
    <xf numFmtId="172" fontId="14" fillId="0" borderId="21" xfId="20" applyNumberFormat="1" applyFont="1" applyFill="1" applyBorder="1" applyAlignment="1">
      <alignment vertical="center"/>
      <protection/>
    </xf>
    <xf numFmtId="172" fontId="2" fillId="0" borderId="19" xfId="20" applyNumberFormat="1" applyFont="1" applyFill="1" applyBorder="1" applyAlignment="1">
      <alignment vertical="center"/>
      <protection/>
    </xf>
    <xf numFmtId="172" fontId="2" fillId="0" borderId="22" xfId="20" applyNumberFormat="1" applyFont="1" applyFill="1" applyBorder="1" applyAlignment="1">
      <alignment vertical="center"/>
      <protection/>
    </xf>
    <xf numFmtId="172" fontId="2" fillId="0" borderId="23" xfId="20" applyNumberFormat="1" applyFont="1" applyFill="1" applyBorder="1" applyAlignment="1">
      <alignment vertical="center"/>
      <protection/>
    </xf>
    <xf numFmtId="173" fontId="14" fillId="0" borderId="5" xfId="20" applyNumberFormat="1" applyFont="1" applyFill="1" applyBorder="1" applyAlignment="1">
      <alignment vertical="center"/>
      <protection/>
    </xf>
    <xf numFmtId="174" fontId="14" fillId="0" borderId="5" xfId="20" applyNumberFormat="1" applyFont="1" applyFill="1" applyBorder="1" applyAlignment="1" quotePrefix="1">
      <alignment vertical="center"/>
      <protection/>
    </xf>
    <xf numFmtId="172" fontId="14" fillId="0" borderId="5" xfId="20" applyNumberFormat="1" applyFont="1" applyFill="1" applyBorder="1" applyAlignment="1">
      <alignment vertical="center"/>
      <protection/>
    </xf>
    <xf numFmtId="165" fontId="14" fillId="0" borderId="5" xfId="20" applyNumberFormat="1" applyFont="1" applyFill="1" applyBorder="1" applyAlignment="1">
      <alignment vertical="center"/>
      <protection/>
    </xf>
    <xf numFmtId="175" fontId="2" fillId="0" borderId="5" xfId="20" applyNumberFormat="1" applyFont="1" applyFill="1" applyBorder="1" applyAlignment="1">
      <alignment horizontal="right" vertical="center"/>
      <protection/>
    </xf>
    <xf numFmtId="165" fontId="2" fillId="0" borderId="5" xfId="20" applyNumberFormat="1" applyFont="1" applyFill="1" applyBorder="1" applyAlignment="1">
      <alignment vertical="center"/>
      <protection/>
    </xf>
    <xf numFmtId="172" fontId="14" fillId="0" borderId="24" xfId="20" applyNumberFormat="1" applyFont="1" applyFill="1" applyBorder="1" applyAlignment="1">
      <alignment horizontal="right" vertical="center"/>
      <protection/>
    </xf>
    <xf numFmtId="172" fontId="14" fillId="0" borderId="25" xfId="20" applyNumberFormat="1" applyFont="1" applyFill="1" applyBorder="1" applyAlignment="1">
      <alignment horizontal="right" vertical="center"/>
      <protection/>
    </xf>
    <xf numFmtId="172" fontId="14" fillId="0" borderId="25" xfId="20" applyNumberFormat="1" applyFont="1" applyFill="1" applyBorder="1" applyAlignment="1">
      <alignment vertical="center"/>
      <protection/>
    </xf>
    <xf numFmtId="172" fontId="2" fillId="0" borderId="24" xfId="20" applyNumberFormat="1" applyFont="1" applyFill="1" applyBorder="1" applyAlignment="1">
      <alignment vertical="center"/>
      <protection/>
    </xf>
    <xf numFmtId="172" fontId="2" fillId="0" borderId="26" xfId="20" applyNumberFormat="1" applyFont="1" applyFill="1" applyBorder="1" applyAlignment="1">
      <alignment vertical="center"/>
      <protection/>
    </xf>
    <xf numFmtId="172" fontId="2" fillId="0" borderId="27" xfId="20" applyNumberFormat="1" applyFont="1" applyFill="1" applyBorder="1" applyAlignment="1">
      <alignment vertical="center"/>
      <protection/>
    </xf>
    <xf numFmtId="173" fontId="14" fillId="0" borderId="28" xfId="20" applyNumberFormat="1" applyFont="1" applyFill="1" applyBorder="1" applyAlignment="1">
      <alignment vertical="center"/>
      <protection/>
    </xf>
    <xf numFmtId="174" fontId="14" fillId="0" borderId="28" xfId="20" applyNumberFormat="1" applyFont="1" applyFill="1" applyBorder="1" applyAlignment="1">
      <alignment vertical="center"/>
      <protection/>
    </xf>
    <xf numFmtId="175" fontId="2" fillId="0" borderId="28" xfId="20" applyNumberFormat="1" applyFont="1" applyFill="1" applyBorder="1" applyAlignment="1">
      <alignment horizontal="right" vertical="center"/>
      <protection/>
    </xf>
    <xf numFmtId="165" fontId="14" fillId="0" borderId="28" xfId="20" applyNumberFormat="1" applyFont="1" applyFill="1" applyBorder="1" applyAlignment="1">
      <alignment vertical="center"/>
      <protection/>
    </xf>
    <xf numFmtId="172" fontId="14" fillId="0" borderId="29" xfId="20" applyNumberFormat="1" applyFont="1" applyFill="1" applyBorder="1" applyAlignment="1">
      <alignment horizontal="right" vertical="center"/>
      <protection/>
    </xf>
    <xf numFmtId="172" fontId="14" fillId="0" borderId="30" xfId="20" applyNumberFormat="1" applyFont="1" applyFill="1" applyBorder="1" applyAlignment="1">
      <alignment horizontal="right" vertical="center"/>
      <protection/>
    </xf>
    <xf numFmtId="172" fontId="14" fillId="0" borderId="30" xfId="20" applyNumberFormat="1" applyFont="1" applyFill="1" applyBorder="1" applyAlignment="1">
      <alignment vertical="center"/>
      <protection/>
    </xf>
    <xf numFmtId="172" fontId="2" fillId="0" borderId="29" xfId="20" applyNumberFormat="1" applyFont="1" applyFill="1" applyBorder="1" applyAlignment="1">
      <alignment vertical="center"/>
      <protection/>
    </xf>
    <xf numFmtId="172" fontId="2" fillId="0" borderId="31" xfId="20" applyNumberFormat="1" applyFont="1" applyFill="1" applyBorder="1" applyAlignment="1">
      <alignment vertical="center"/>
      <protection/>
    </xf>
    <xf numFmtId="172" fontId="2" fillId="0" borderId="32" xfId="20" applyNumberFormat="1" applyFont="1" applyFill="1" applyBorder="1" applyAlignment="1">
      <alignment vertical="center"/>
      <protection/>
    </xf>
    <xf numFmtId="174" fontId="14" fillId="0" borderId="18" xfId="20" applyNumberFormat="1" applyFont="1" applyFill="1" applyBorder="1" applyAlignment="1">
      <alignment vertical="center"/>
      <protection/>
    </xf>
    <xf numFmtId="175" fontId="2" fillId="0" borderId="18" xfId="20" applyNumberFormat="1" applyFont="1" applyFill="1" applyBorder="1" applyAlignment="1">
      <alignment horizontal="right" vertical="center"/>
      <protection/>
    </xf>
    <xf numFmtId="165" fontId="14" fillId="0" borderId="18" xfId="20" applyNumberFormat="1" applyFont="1" applyFill="1" applyBorder="1" applyAlignment="1">
      <alignment vertical="center"/>
      <protection/>
    </xf>
    <xf numFmtId="164" fontId="16" fillId="0" borderId="15" xfId="23" applyNumberFormat="1" applyFont="1" applyFill="1" applyBorder="1" applyAlignment="1" quotePrefix="1">
      <alignment horizontal="right" vertical="center"/>
      <protection/>
    </xf>
    <xf numFmtId="164" fontId="14" fillId="0" borderId="15" xfId="20" applyNumberFormat="1" applyFont="1" applyFill="1" applyBorder="1" applyAlignment="1">
      <alignment vertical="center"/>
      <protection/>
    </xf>
    <xf numFmtId="164" fontId="2" fillId="0" borderId="15" xfId="20" applyNumberFormat="1" applyFont="1" applyFill="1" applyBorder="1" applyAlignment="1">
      <alignment horizontal="center" vertical="center"/>
      <protection/>
    </xf>
    <xf numFmtId="164" fontId="2" fillId="0" borderId="16" xfId="20" applyNumberFormat="1" applyFont="1" applyFill="1" applyBorder="1" applyAlignment="1">
      <alignment horizontal="center" vertical="center"/>
      <protection/>
    </xf>
    <xf numFmtId="164" fontId="2" fillId="0" borderId="17" xfId="20" applyNumberFormat="1" applyFont="1" applyFill="1" applyBorder="1" applyAlignment="1">
      <alignment horizontal="center" vertical="center"/>
      <protection/>
    </xf>
    <xf numFmtId="176" fontId="14" fillId="0" borderId="17" xfId="20" applyNumberFormat="1" applyFont="1" applyFill="1" applyBorder="1" applyAlignment="1">
      <alignment horizontal="right" vertical="center"/>
      <protection/>
    </xf>
    <xf numFmtId="164" fontId="16" fillId="0" borderId="1" xfId="23" applyNumberFormat="1" applyFont="1" applyFill="1" applyBorder="1" applyAlignment="1" quotePrefix="1">
      <alignment horizontal="right" vertical="center"/>
      <protection/>
    </xf>
    <xf numFmtId="164" fontId="14" fillId="0" borderId="1" xfId="20" applyNumberFormat="1" applyFont="1" applyFill="1" applyBorder="1" applyAlignment="1">
      <alignment vertical="center"/>
      <protection/>
    </xf>
    <xf numFmtId="176" fontId="2" fillId="0" borderId="1" xfId="20" applyNumberFormat="1" applyFont="1" applyFill="1" applyBorder="1" applyAlignment="1">
      <alignment vertical="center"/>
      <protection/>
    </xf>
    <xf numFmtId="164" fontId="24" fillId="0" borderId="1" xfId="23" applyNumberFormat="1" applyFont="1" applyFill="1" applyBorder="1" applyAlignment="1" quotePrefix="1">
      <alignment horizontal="right" vertical="center"/>
      <protection/>
    </xf>
    <xf numFmtId="176" fontId="2" fillId="0" borderId="1" xfId="20" applyNumberFormat="1" applyFont="1" applyFill="1" applyBorder="1" applyAlignment="1">
      <alignment horizontal="right" vertical="center"/>
      <protection/>
    </xf>
    <xf numFmtId="164" fontId="14" fillId="0" borderId="16" xfId="23" applyNumberFormat="1" applyFont="1" applyFill="1" applyBorder="1" applyAlignment="1" quotePrefix="1">
      <alignment horizontal="right" vertical="center"/>
      <protection/>
    </xf>
    <xf numFmtId="41" fontId="20" fillId="0" borderId="16" xfId="22" applyFont="1" applyFill="1" applyBorder="1" applyAlignment="1" quotePrefix="1">
      <alignment horizontal="left" vertical="center" wrapText="1"/>
    </xf>
    <xf numFmtId="41" fontId="20" fillId="0" borderId="17" xfId="22" applyFont="1" applyFill="1" applyBorder="1" applyAlignment="1" quotePrefix="1">
      <alignment horizontal="left" vertical="center" wrapText="1"/>
    </xf>
    <xf numFmtId="0" fontId="2" fillId="0" borderId="0" xfId="20" applyFont="1" applyFill="1" applyAlignment="1" applyProtection="1">
      <alignment vertical="center"/>
      <protection locked="0"/>
    </xf>
    <xf numFmtId="0" fontId="2" fillId="0" borderId="33" xfId="20" applyFont="1" applyFill="1" applyBorder="1" applyAlignment="1" applyProtection="1">
      <alignment horizontal="center" vertical="center"/>
      <protection locked="0"/>
    </xf>
    <xf numFmtId="167" fontId="2" fillId="0" borderId="0" xfId="20" applyNumberFormat="1" applyFont="1" applyFill="1" applyAlignment="1" applyProtection="1">
      <alignment vertical="center"/>
      <protection locked="0"/>
    </xf>
    <xf numFmtId="49" fontId="19" fillId="0" borderId="0" xfId="20" applyNumberFormat="1" applyFont="1" applyFill="1" applyAlignment="1">
      <alignment horizontal="left" vertical="center"/>
      <protection/>
    </xf>
    <xf numFmtId="0" fontId="15" fillId="0" borderId="15" xfId="23" applyFont="1" applyFill="1" applyBorder="1" applyAlignment="1">
      <alignment horizontal="center" vertical="center"/>
      <protection/>
    </xf>
    <xf numFmtId="0" fontId="15" fillId="0" borderId="16" xfId="23" applyFont="1" applyFill="1" applyBorder="1" applyAlignment="1">
      <alignment horizontal="center" vertical="center"/>
      <protection/>
    </xf>
    <xf numFmtId="0" fontId="15" fillId="0" borderId="17" xfId="23" applyFont="1" applyFill="1" applyBorder="1" applyAlignment="1">
      <alignment horizontal="center" vertical="center"/>
      <protection/>
    </xf>
    <xf numFmtId="0" fontId="16" fillId="0" borderId="15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8" fillId="0" borderId="17" xfId="20" applyFont="1" applyFill="1" applyBorder="1" applyAlignment="1">
      <alignment horizontal="center" vertical="center"/>
      <protection/>
    </xf>
    <xf numFmtId="0" fontId="16" fillId="0" borderId="5" xfId="23" applyFont="1" applyFill="1" applyBorder="1" applyAlignment="1">
      <alignment horizontal="center" vertical="center"/>
      <protection/>
    </xf>
    <xf numFmtId="0" fontId="15" fillId="0" borderId="5" xfId="23" applyFont="1" applyFill="1" applyBorder="1" applyAlignment="1">
      <alignment horizontal="center" vertical="center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17" fillId="0" borderId="5" xfId="23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vertical="center"/>
      <protection/>
    </xf>
    <xf numFmtId="0" fontId="18" fillId="0" borderId="15" xfId="20" applyFont="1" applyFill="1" applyBorder="1" applyAlignment="1">
      <alignment horizontal="center" vertical="center"/>
      <protection/>
    </xf>
    <xf numFmtId="0" fontId="18" fillId="0" borderId="16" xfId="20" applyFont="1" applyFill="1" applyBorder="1" applyAlignment="1">
      <alignment horizontal="center" vertical="center"/>
      <protection/>
    </xf>
    <xf numFmtId="0" fontId="18" fillId="0" borderId="17" xfId="20" applyFont="1" applyFill="1" applyBorder="1" applyAlignment="1">
      <alignment horizontal="center" vertical="center"/>
      <protection/>
    </xf>
    <xf numFmtId="0" fontId="16" fillId="0" borderId="18" xfId="23" applyFont="1" applyFill="1" applyBorder="1" applyAlignment="1">
      <alignment horizontal="center" vertical="center"/>
      <protection/>
    </xf>
    <xf numFmtId="0" fontId="15" fillId="0" borderId="18" xfId="23" applyFont="1" applyFill="1" applyBorder="1" applyAlignment="1">
      <alignment horizontal="center" vertical="center"/>
      <protection/>
    </xf>
    <xf numFmtId="0" fontId="8" fillId="0" borderId="18" xfId="20" applyFont="1" applyFill="1" applyBorder="1" applyAlignment="1">
      <alignment horizontal="center" vertical="center" wrapText="1"/>
      <protection/>
    </xf>
    <xf numFmtId="0" fontId="17" fillId="0" borderId="18" xfId="23" applyFont="1" applyFill="1" applyBorder="1" applyAlignment="1">
      <alignment horizontal="center" vertical="center"/>
      <protection/>
    </xf>
    <xf numFmtId="176" fontId="14" fillId="0" borderId="1" xfId="20" applyNumberFormat="1" applyFont="1" applyFill="1" applyBorder="1" applyAlignment="1">
      <alignment horizontal="right" vertical="center"/>
      <protection/>
    </xf>
    <xf numFmtId="166" fontId="14" fillId="0" borderId="5" xfId="20" applyNumberFormat="1" applyFont="1" applyFill="1" applyBorder="1" applyAlignment="1">
      <alignment vertical="center"/>
      <protection/>
    </xf>
    <xf numFmtId="166" fontId="14" fillId="0" borderId="28" xfId="20" applyNumberFormat="1" applyFont="1" applyFill="1" applyBorder="1" applyAlignment="1">
      <alignment vertical="center"/>
      <protection/>
    </xf>
    <xf numFmtId="166" fontId="14" fillId="0" borderId="18" xfId="20" applyNumberFormat="1" applyFont="1" applyFill="1" applyBorder="1" applyAlignment="1">
      <alignment vertical="center"/>
      <protection/>
    </xf>
    <xf numFmtId="178" fontId="14" fillId="0" borderId="1" xfId="20" applyNumberFormat="1" applyFont="1" applyFill="1" applyBorder="1" applyAlignment="1">
      <alignment vertical="center"/>
      <protection/>
    </xf>
    <xf numFmtId="0" fontId="2" fillId="0" borderId="15" xfId="20" applyFont="1" applyFill="1" applyBorder="1" applyAlignment="1">
      <alignment vertical="center"/>
      <protection/>
    </xf>
    <xf numFmtId="164" fontId="14" fillId="0" borderId="17" xfId="20" applyNumberFormat="1" applyFont="1" applyFill="1" applyBorder="1" applyAlignment="1">
      <alignment horizontal="right" vertical="center"/>
      <protection/>
    </xf>
    <xf numFmtId="164" fontId="16" fillId="0" borderId="16" xfId="23" applyNumberFormat="1" applyFont="1" applyFill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 2" xfId="20"/>
    <cellStyle name="Migliaia 10" xfId="21"/>
    <cellStyle name="Migliaia [0] 2" xfId="22"/>
    <cellStyle name="Normale 2" xfId="23"/>
    <cellStyle name="Migliaia 2" xfId="24"/>
    <cellStyle name="Normale 2 2" xfId="25"/>
    <cellStyle name="Normale 3" xfId="26"/>
  </cellStyles>
  <dxfs count="45"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OVANNI-GUIDO\Tariffe\2023\2023_I%20trimestre\Tariffe_SEL_Trim_2023_1_SMT+STG+SS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_2023_01_altri_usi_MT"/>
      <sheetName val="Mese_2023_01_IP_BT_TG"/>
      <sheetName val="Mese_2023_01_altri_usi_BT_TG"/>
      <sheetName val="Trim_2023_1_IP_BT"/>
      <sheetName val="Trim_2023_1_altri_usi_BT"/>
      <sheetName val="Trim_2023_1_domestici"/>
      <sheetName val="Foglio1"/>
    </sheetNames>
    <sheetDataSet>
      <sheetData sheetId="0"/>
      <sheetData sheetId="1"/>
      <sheetData sheetId="2"/>
      <sheetData sheetId="3"/>
      <sheetData sheetId="4"/>
      <sheetData sheetId="5">
        <row r="16">
          <cell r="B16" t="str">
            <v>1 gennaio - 31 marzo 2023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CCB7-7026-4BB1-A152-B565D09D5E6C}">
  <sheetPr>
    <tabColor rgb="FF92D050"/>
  </sheetPr>
  <dimension ref="A1:ID94"/>
  <sheetViews>
    <sheetView tabSelected="1" zoomScale="80" zoomScaleNormal="80" workbookViewId="0" topLeftCell="A7">
      <selection activeCell="J75" sqref="J75:U7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6" width="9.7109375" style="1" customWidth="1" outlineLevel="1"/>
    <col min="7" max="7" width="17.00390625" style="1" bestFit="1" customWidth="1" outlineLevel="1"/>
    <col min="8" max="8" width="11.00390625" style="1" bestFit="1" customWidth="1" outlineLevel="1"/>
    <col min="9" max="9" width="9.7109375" style="1" customWidth="1" outlineLevel="1"/>
    <col min="10" max="10" width="11.7109375" style="1" bestFit="1" customWidth="1" outlineLevel="1"/>
    <col min="11" max="11" width="9.7109375" style="1" customWidth="1" outlineLevel="1"/>
    <col min="12" max="14" width="12.7109375" style="1" customWidth="1"/>
    <col min="15" max="15" width="11.140625" style="1" bestFit="1" customWidth="1" outlineLevel="1"/>
    <col min="16" max="16" width="9.7109375" style="1" customWidth="1" outlineLevel="1"/>
    <col min="17" max="17" width="11.140625" style="1" bestFit="1" customWidth="1" outlineLevel="1"/>
    <col min="18" max="18" width="15.421875" style="1" customWidth="1" outlineLevel="1"/>
    <col min="19" max="19" width="12.8515625" style="1" bestFit="1" customWidth="1" outlineLevel="1"/>
    <col min="20" max="20" width="12.7109375" style="1" customWidth="1"/>
    <col min="21" max="21" width="15.8515625" style="1" bestFit="1" customWidth="1"/>
    <col min="22" max="24" width="9.140625" style="1" customWidth="1"/>
    <col min="25" max="32" width="9.140625" style="2" customWidth="1"/>
    <col min="33" max="248" width="9.140625" style="1" customWidth="1"/>
    <col min="249" max="249" width="1.7109375" style="1" customWidth="1"/>
    <col min="250" max="250" width="28.7109375" style="1" customWidth="1"/>
    <col min="251" max="257" width="9.7109375" style="1" customWidth="1"/>
    <col min="258" max="260" width="12.7109375" style="1" customWidth="1"/>
    <col min="261" max="265" width="9.7109375" style="1" customWidth="1"/>
    <col min="266" max="266" width="12.7109375" style="1" customWidth="1"/>
    <col min="267" max="268" width="10.8515625" style="1" customWidth="1"/>
    <col min="269" max="269" width="12.7109375" style="1" customWidth="1"/>
    <col min="270" max="504" width="9.140625" style="1" customWidth="1"/>
    <col min="505" max="505" width="1.7109375" style="1" customWidth="1"/>
    <col min="506" max="506" width="28.7109375" style="1" customWidth="1"/>
    <col min="507" max="513" width="9.7109375" style="1" customWidth="1"/>
    <col min="514" max="516" width="12.7109375" style="1" customWidth="1"/>
    <col min="517" max="521" width="9.7109375" style="1" customWidth="1"/>
    <col min="522" max="522" width="12.7109375" style="1" customWidth="1"/>
    <col min="523" max="524" width="10.8515625" style="1" customWidth="1"/>
    <col min="525" max="525" width="12.7109375" style="1" customWidth="1"/>
    <col min="526" max="760" width="9.140625" style="1" customWidth="1"/>
    <col min="761" max="761" width="1.7109375" style="1" customWidth="1"/>
    <col min="762" max="762" width="28.7109375" style="1" customWidth="1"/>
    <col min="763" max="769" width="9.7109375" style="1" customWidth="1"/>
    <col min="770" max="772" width="12.7109375" style="1" customWidth="1"/>
    <col min="773" max="777" width="9.7109375" style="1" customWidth="1"/>
    <col min="778" max="778" width="12.7109375" style="1" customWidth="1"/>
    <col min="779" max="780" width="10.8515625" style="1" customWidth="1"/>
    <col min="781" max="781" width="12.7109375" style="1" customWidth="1"/>
    <col min="782" max="1016" width="9.140625" style="1" customWidth="1"/>
    <col min="1017" max="1017" width="1.7109375" style="1" customWidth="1"/>
    <col min="1018" max="1018" width="28.7109375" style="1" customWidth="1"/>
    <col min="1019" max="1025" width="9.7109375" style="1" customWidth="1"/>
    <col min="1026" max="1028" width="12.7109375" style="1" customWidth="1"/>
    <col min="1029" max="1033" width="9.7109375" style="1" customWidth="1"/>
    <col min="1034" max="1034" width="12.7109375" style="1" customWidth="1"/>
    <col min="1035" max="1036" width="10.8515625" style="1" customWidth="1"/>
    <col min="1037" max="1037" width="12.7109375" style="1" customWidth="1"/>
    <col min="1038" max="1272" width="9.140625" style="1" customWidth="1"/>
    <col min="1273" max="1273" width="1.7109375" style="1" customWidth="1"/>
    <col min="1274" max="1274" width="28.7109375" style="1" customWidth="1"/>
    <col min="1275" max="1281" width="9.7109375" style="1" customWidth="1"/>
    <col min="1282" max="1284" width="12.7109375" style="1" customWidth="1"/>
    <col min="1285" max="1289" width="9.7109375" style="1" customWidth="1"/>
    <col min="1290" max="1290" width="12.7109375" style="1" customWidth="1"/>
    <col min="1291" max="1292" width="10.8515625" style="1" customWidth="1"/>
    <col min="1293" max="1293" width="12.7109375" style="1" customWidth="1"/>
    <col min="1294" max="1528" width="9.140625" style="1" customWidth="1"/>
    <col min="1529" max="1529" width="1.7109375" style="1" customWidth="1"/>
    <col min="1530" max="1530" width="28.7109375" style="1" customWidth="1"/>
    <col min="1531" max="1537" width="9.7109375" style="1" customWidth="1"/>
    <col min="1538" max="1540" width="12.7109375" style="1" customWidth="1"/>
    <col min="1541" max="1545" width="9.7109375" style="1" customWidth="1"/>
    <col min="1546" max="1546" width="12.7109375" style="1" customWidth="1"/>
    <col min="1547" max="1548" width="10.8515625" style="1" customWidth="1"/>
    <col min="1549" max="1549" width="12.7109375" style="1" customWidth="1"/>
    <col min="1550" max="1784" width="9.140625" style="1" customWidth="1"/>
    <col min="1785" max="1785" width="1.7109375" style="1" customWidth="1"/>
    <col min="1786" max="1786" width="28.7109375" style="1" customWidth="1"/>
    <col min="1787" max="1793" width="9.7109375" style="1" customWidth="1"/>
    <col min="1794" max="1796" width="12.7109375" style="1" customWidth="1"/>
    <col min="1797" max="1801" width="9.7109375" style="1" customWidth="1"/>
    <col min="1802" max="1802" width="12.7109375" style="1" customWidth="1"/>
    <col min="1803" max="1804" width="10.8515625" style="1" customWidth="1"/>
    <col min="1805" max="1805" width="12.7109375" style="1" customWidth="1"/>
    <col min="1806" max="2040" width="9.140625" style="1" customWidth="1"/>
    <col min="2041" max="2041" width="1.7109375" style="1" customWidth="1"/>
    <col min="2042" max="2042" width="28.7109375" style="1" customWidth="1"/>
    <col min="2043" max="2049" width="9.7109375" style="1" customWidth="1"/>
    <col min="2050" max="2052" width="12.7109375" style="1" customWidth="1"/>
    <col min="2053" max="2057" width="9.7109375" style="1" customWidth="1"/>
    <col min="2058" max="2058" width="12.7109375" style="1" customWidth="1"/>
    <col min="2059" max="2060" width="10.8515625" style="1" customWidth="1"/>
    <col min="2061" max="2061" width="12.7109375" style="1" customWidth="1"/>
    <col min="2062" max="2296" width="9.140625" style="1" customWidth="1"/>
    <col min="2297" max="2297" width="1.7109375" style="1" customWidth="1"/>
    <col min="2298" max="2298" width="28.7109375" style="1" customWidth="1"/>
    <col min="2299" max="2305" width="9.7109375" style="1" customWidth="1"/>
    <col min="2306" max="2308" width="12.7109375" style="1" customWidth="1"/>
    <col min="2309" max="2313" width="9.7109375" style="1" customWidth="1"/>
    <col min="2314" max="2314" width="12.7109375" style="1" customWidth="1"/>
    <col min="2315" max="2316" width="10.8515625" style="1" customWidth="1"/>
    <col min="2317" max="2317" width="12.7109375" style="1" customWidth="1"/>
    <col min="2318" max="2552" width="9.140625" style="1" customWidth="1"/>
    <col min="2553" max="2553" width="1.7109375" style="1" customWidth="1"/>
    <col min="2554" max="2554" width="28.7109375" style="1" customWidth="1"/>
    <col min="2555" max="2561" width="9.7109375" style="1" customWidth="1"/>
    <col min="2562" max="2564" width="12.7109375" style="1" customWidth="1"/>
    <col min="2565" max="2569" width="9.7109375" style="1" customWidth="1"/>
    <col min="2570" max="2570" width="12.7109375" style="1" customWidth="1"/>
    <col min="2571" max="2572" width="10.8515625" style="1" customWidth="1"/>
    <col min="2573" max="2573" width="12.7109375" style="1" customWidth="1"/>
    <col min="2574" max="2808" width="9.140625" style="1" customWidth="1"/>
    <col min="2809" max="2809" width="1.7109375" style="1" customWidth="1"/>
    <col min="2810" max="2810" width="28.7109375" style="1" customWidth="1"/>
    <col min="2811" max="2817" width="9.7109375" style="1" customWidth="1"/>
    <col min="2818" max="2820" width="12.7109375" style="1" customWidth="1"/>
    <col min="2821" max="2825" width="9.7109375" style="1" customWidth="1"/>
    <col min="2826" max="2826" width="12.7109375" style="1" customWidth="1"/>
    <col min="2827" max="2828" width="10.8515625" style="1" customWidth="1"/>
    <col min="2829" max="2829" width="12.7109375" style="1" customWidth="1"/>
    <col min="2830" max="3064" width="9.140625" style="1" customWidth="1"/>
    <col min="3065" max="3065" width="1.7109375" style="1" customWidth="1"/>
    <col min="3066" max="3066" width="28.7109375" style="1" customWidth="1"/>
    <col min="3067" max="3073" width="9.7109375" style="1" customWidth="1"/>
    <col min="3074" max="3076" width="12.7109375" style="1" customWidth="1"/>
    <col min="3077" max="3081" width="9.7109375" style="1" customWidth="1"/>
    <col min="3082" max="3082" width="12.7109375" style="1" customWidth="1"/>
    <col min="3083" max="3084" width="10.8515625" style="1" customWidth="1"/>
    <col min="3085" max="3085" width="12.7109375" style="1" customWidth="1"/>
    <col min="3086" max="3320" width="9.140625" style="1" customWidth="1"/>
    <col min="3321" max="3321" width="1.7109375" style="1" customWidth="1"/>
    <col min="3322" max="3322" width="28.7109375" style="1" customWidth="1"/>
    <col min="3323" max="3329" width="9.7109375" style="1" customWidth="1"/>
    <col min="3330" max="3332" width="12.7109375" style="1" customWidth="1"/>
    <col min="3333" max="3337" width="9.7109375" style="1" customWidth="1"/>
    <col min="3338" max="3338" width="12.7109375" style="1" customWidth="1"/>
    <col min="3339" max="3340" width="10.8515625" style="1" customWidth="1"/>
    <col min="3341" max="3341" width="12.7109375" style="1" customWidth="1"/>
    <col min="3342" max="3576" width="9.140625" style="1" customWidth="1"/>
    <col min="3577" max="3577" width="1.7109375" style="1" customWidth="1"/>
    <col min="3578" max="3578" width="28.7109375" style="1" customWidth="1"/>
    <col min="3579" max="3585" width="9.7109375" style="1" customWidth="1"/>
    <col min="3586" max="3588" width="12.7109375" style="1" customWidth="1"/>
    <col min="3589" max="3593" width="9.7109375" style="1" customWidth="1"/>
    <col min="3594" max="3594" width="12.7109375" style="1" customWidth="1"/>
    <col min="3595" max="3596" width="10.8515625" style="1" customWidth="1"/>
    <col min="3597" max="3597" width="12.7109375" style="1" customWidth="1"/>
    <col min="3598" max="3832" width="9.140625" style="1" customWidth="1"/>
    <col min="3833" max="3833" width="1.7109375" style="1" customWidth="1"/>
    <col min="3834" max="3834" width="28.7109375" style="1" customWidth="1"/>
    <col min="3835" max="3841" width="9.7109375" style="1" customWidth="1"/>
    <col min="3842" max="3844" width="12.7109375" style="1" customWidth="1"/>
    <col min="3845" max="3849" width="9.7109375" style="1" customWidth="1"/>
    <col min="3850" max="3850" width="12.7109375" style="1" customWidth="1"/>
    <col min="3851" max="3852" width="10.8515625" style="1" customWidth="1"/>
    <col min="3853" max="3853" width="12.7109375" style="1" customWidth="1"/>
    <col min="3854" max="4088" width="9.140625" style="1" customWidth="1"/>
    <col min="4089" max="4089" width="1.7109375" style="1" customWidth="1"/>
    <col min="4090" max="4090" width="28.7109375" style="1" customWidth="1"/>
    <col min="4091" max="4097" width="9.7109375" style="1" customWidth="1"/>
    <col min="4098" max="4100" width="12.7109375" style="1" customWidth="1"/>
    <col min="4101" max="4105" width="9.7109375" style="1" customWidth="1"/>
    <col min="4106" max="4106" width="12.7109375" style="1" customWidth="1"/>
    <col min="4107" max="4108" width="10.8515625" style="1" customWidth="1"/>
    <col min="4109" max="4109" width="12.7109375" style="1" customWidth="1"/>
    <col min="4110" max="4344" width="9.140625" style="1" customWidth="1"/>
    <col min="4345" max="4345" width="1.7109375" style="1" customWidth="1"/>
    <col min="4346" max="4346" width="28.7109375" style="1" customWidth="1"/>
    <col min="4347" max="4353" width="9.7109375" style="1" customWidth="1"/>
    <col min="4354" max="4356" width="12.7109375" style="1" customWidth="1"/>
    <col min="4357" max="4361" width="9.7109375" style="1" customWidth="1"/>
    <col min="4362" max="4362" width="12.7109375" style="1" customWidth="1"/>
    <col min="4363" max="4364" width="10.8515625" style="1" customWidth="1"/>
    <col min="4365" max="4365" width="12.7109375" style="1" customWidth="1"/>
    <col min="4366" max="4600" width="9.140625" style="1" customWidth="1"/>
    <col min="4601" max="4601" width="1.7109375" style="1" customWidth="1"/>
    <col min="4602" max="4602" width="28.7109375" style="1" customWidth="1"/>
    <col min="4603" max="4609" width="9.7109375" style="1" customWidth="1"/>
    <col min="4610" max="4612" width="12.7109375" style="1" customWidth="1"/>
    <col min="4613" max="4617" width="9.7109375" style="1" customWidth="1"/>
    <col min="4618" max="4618" width="12.7109375" style="1" customWidth="1"/>
    <col min="4619" max="4620" width="10.8515625" style="1" customWidth="1"/>
    <col min="4621" max="4621" width="12.7109375" style="1" customWidth="1"/>
    <col min="4622" max="4856" width="9.140625" style="1" customWidth="1"/>
    <col min="4857" max="4857" width="1.7109375" style="1" customWidth="1"/>
    <col min="4858" max="4858" width="28.7109375" style="1" customWidth="1"/>
    <col min="4859" max="4865" width="9.7109375" style="1" customWidth="1"/>
    <col min="4866" max="4868" width="12.7109375" style="1" customWidth="1"/>
    <col min="4869" max="4873" width="9.7109375" style="1" customWidth="1"/>
    <col min="4874" max="4874" width="12.7109375" style="1" customWidth="1"/>
    <col min="4875" max="4876" width="10.8515625" style="1" customWidth="1"/>
    <col min="4877" max="4877" width="12.7109375" style="1" customWidth="1"/>
    <col min="4878" max="5112" width="9.140625" style="1" customWidth="1"/>
    <col min="5113" max="5113" width="1.7109375" style="1" customWidth="1"/>
    <col min="5114" max="5114" width="28.7109375" style="1" customWidth="1"/>
    <col min="5115" max="5121" width="9.7109375" style="1" customWidth="1"/>
    <col min="5122" max="5124" width="12.7109375" style="1" customWidth="1"/>
    <col min="5125" max="5129" width="9.7109375" style="1" customWidth="1"/>
    <col min="5130" max="5130" width="12.7109375" style="1" customWidth="1"/>
    <col min="5131" max="5132" width="10.8515625" style="1" customWidth="1"/>
    <col min="5133" max="5133" width="12.7109375" style="1" customWidth="1"/>
    <col min="5134" max="5368" width="9.140625" style="1" customWidth="1"/>
    <col min="5369" max="5369" width="1.7109375" style="1" customWidth="1"/>
    <col min="5370" max="5370" width="28.7109375" style="1" customWidth="1"/>
    <col min="5371" max="5377" width="9.7109375" style="1" customWidth="1"/>
    <col min="5378" max="5380" width="12.7109375" style="1" customWidth="1"/>
    <col min="5381" max="5385" width="9.7109375" style="1" customWidth="1"/>
    <col min="5386" max="5386" width="12.7109375" style="1" customWidth="1"/>
    <col min="5387" max="5388" width="10.8515625" style="1" customWidth="1"/>
    <col min="5389" max="5389" width="12.7109375" style="1" customWidth="1"/>
    <col min="5390" max="5624" width="9.140625" style="1" customWidth="1"/>
    <col min="5625" max="5625" width="1.7109375" style="1" customWidth="1"/>
    <col min="5626" max="5626" width="28.7109375" style="1" customWidth="1"/>
    <col min="5627" max="5633" width="9.7109375" style="1" customWidth="1"/>
    <col min="5634" max="5636" width="12.7109375" style="1" customWidth="1"/>
    <col min="5637" max="5641" width="9.7109375" style="1" customWidth="1"/>
    <col min="5642" max="5642" width="12.7109375" style="1" customWidth="1"/>
    <col min="5643" max="5644" width="10.8515625" style="1" customWidth="1"/>
    <col min="5645" max="5645" width="12.7109375" style="1" customWidth="1"/>
    <col min="5646" max="5880" width="9.140625" style="1" customWidth="1"/>
    <col min="5881" max="5881" width="1.7109375" style="1" customWidth="1"/>
    <col min="5882" max="5882" width="28.7109375" style="1" customWidth="1"/>
    <col min="5883" max="5889" width="9.7109375" style="1" customWidth="1"/>
    <col min="5890" max="5892" width="12.7109375" style="1" customWidth="1"/>
    <col min="5893" max="5897" width="9.7109375" style="1" customWidth="1"/>
    <col min="5898" max="5898" width="12.7109375" style="1" customWidth="1"/>
    <col min="5899" max="5900" width="10.8515625" style="1" customWidth="1"/>
    <col min="5901" max="5901" width="12.7109375" style="1" customWidth="1"/>
    <col min="5902" max="6136" width="9.140625" style="1" customWidth="1"/>
    <col min="6137" max="6137" width="1.7109375" style="1" customWidth="1"/>
    <col min="6138" max="6138" width="28.7109375" style="1" customWidth="1"/>
    <col min="6139" max="6145" width="9.7109375" style="1" customWidth="1"/>
    <col min="6146" max="6148" width="12.7109375" style="1" customWidth="1"/>
    <col min="6149" max="6153" width="9.7109375" style="1" customWidth="1"/>
    <col min="6154" max="6154" width="12.7109375" style="1" customWidth="1"/>
    <col min="6155" max="6156" width="10.8515625" style="1" customWidth="1"/>
    <col min="6157" max="6157" width="12.7109375" style="1" customWidth="1"/>
    <col min="6158" max="6392" width="9.140625" style="1" customWidth="1"/>
    <col min="6393" max="6393" width="1.7109375" style="1" customWidth="1"/>
    <col min="6394" max="6394" width="28.7109375" style="1" customWidth="1"/>
    <col min="6395" max="6401" width="9.7109375" style="1" customWidth="1"/>
    <col min="6402" max="6404" width="12.7109375" style="1" customWidth="1"/>
    <col min="6405" max="6409" width="9.7109375" style="1" customWidth="1"/>
    <col min="6410" max="6410" width="12.7109375" style="1" customWidth="1"/>
    <col min="6411" max="6412" width="10.8515625" style="1" customWidth="1"/>
    <col min="6413" max="6413" width="12.7109375" style="1" customWidth="1"/>
    <col min="6414" max="6648" width="9.140625" style="1" customWidth="1"/>
    <col min="6649" max="6649" width="1.7109375" style="1" customWidth="1"/>
    <col min="6650" max="6650" width="28.7109375" style="1" customWidth="1"/>
    <col min="6651" max="6657" width="9.7109375" style="1" customWidth="1"/>
    <col min="6658" max="6660" width="12.7109375" style="1" customWidth="1"/>
    <col min="6661" max="6665" width="9.7109375" style="1" customWidth="1"/>
    <col min="6666" max="6666" width="12.7109375" style="1" customWidth="1"/>
    <col min="6667" max="6668" width="10.8515625" style="1" customWidth="1"/>
    <col min="6669" max="6669" width="12.7109375" style="1" customWidth="1"/>
    <col min="6670" max="6904" width="9.140625" style="1" customWidth="1"/>
    <col min="6905" max="6905" width="1.7109375" style="1" customWidth="1"/>
    <col min="6906" max="6906" width="28.7109375" style="1" customWidth="1"/>
    <col min="6907" max="6913" width="9.7109375" style="1" customWidth="1"/>
    <col min="6914" max="6916" width="12.7109375" style="1" customWidth="1"/>
    <col min="6917" max="6921" width="9.7109375" style="1" customWidth="1"/>
    <col min="6922" max="6922" width="12.7109375" style="1" customWidth="1"/>
    <col min="6923" max="6924" width="10.8515625" style="1" customWidth="1"/>
    <col min="6925" max="6925" width="12.7109375" style="1" customWidth="1"/>
    <col min="6926" max="7160" width="9.140625" style="1" customWidth="1"/>
    <col min="7161" max="7161" width="1.7109375" style="1" customWidth="1"/>
    <col min="7162" max="7162" width="28.7109375" style="1" customWidth="1"/>
    <col min="7163" max="7169" width="9.7109375" style="1" customWidth="1"/>
    <col min="7170" max="7172" width="12.7109375" style="1" customWidth="1"/>
    <col min="7173" max="7177" width="9.7109375" style="1" customWidth="1"/>
    <col min="7178" max="7178" width="12.7109375" style="1" customWidth="1"/>
    <col min="7179" max="7180" width="10.8515625" style="1" customWidth="1"/>
    <col min="7181" max="7181" width="12.7109375" style="1" customWidth="1"/>
    <col min="7182" max="7416" width="9.140625" style="1" customWidth="1"/>
    <col min="7417" max="7417" width="1.7109375" style="1" customWidth="1"/>
    <col min="7418" max="7418" width="28.7109375" style="1" customWidth="1"/>
    <col min="7419" max="7425" width="9.7109375" style="1" customWidth="1"/>
    <col min="7426" max="7428" width="12.7109375" style="1" customWidth="1"/>
    <col min="7429" max="7433" width="9.7109375" style="1" customWidth="1"/>
    <col min="7434" max="7434" width="12.7109375" style="1" customWidth="1"/>
    <col min="7435" max="7436" width="10.8515625" style="1" customWidth="1"/>
    <col min="7437" max="7437" width="12.7109375" style="1" customWidth="1"/>
    <col min="7438" max="7672" width="9.140625" style="1" customWidth="1"/>
    <col min="7673" max="7673" width="1.7109375" style="1" customWidth="1"/>
    <col min="7674" max="7674" width="28.7109375" style="1" customWidth="1"/>
    <col min="7675" max="7681" width="9.7109375" style="1" customWidth="1"/>
    <col min="7682" max="7684" width="12.7109375" style="1" customWidth="1"/>
    <col min="7685" max="7689" width="9.7109375" style="1" customWidth="1"/>
    <col min="7690" max="7690" width="12.7109375" style="1" customWidth="1"/>
    <col min="7691" max="7692" width="10.8515625" style="1" customWidth="1"/>
    <col min="7693" max="7693" width="12.7109375" style="1" customWidth="1"/>
    <col min="7694" max="7928" width="9.140625" style="1" customWidth="1"/>
    <col min="7929" max="7929" width="1.7109375" style="1" customWidth="1"/>
    <col min="7930" max="7930" width="28.7109375" style="1" customWidth="1"/>
    <col min="7931" max="7937" width="9.7109375" style="1" customWidth="1"/>
    <col min="7938" max="7940" width="12.7109375" style="1" customWidth="1"/>
    <col min="7941" max="7945" width="9.7109375" style="1" customWidth="1"/>
    <col min="7946" max="7946" width="12.7109375" style="1" customWidth="1"/>
    <col min="7947" max="7948" width="10.8515625" style="1" customWidth="1"/>
    <col min="7949" max="7949" width="12.7109375" style="1" customWidth="1"/>
    <col min="7950" max="8184" width="9.140625" style="1" customWidth="1"/>
    <col min="8185" max="8185" width="1.7109375" style="1" customWidth="1"/>
    <col min="8186" max="8186" width="28.7109375" style="1" customWidth="1"/>
    <col min="8187" max="8193" width="9.7109375" style="1" customWidth="1"/>
    <col min="8194" max="8196" width="12.7109375" style="1" customWidth="1"/>
    <col min="8197" max="8201" width="9.7109375" style="1" customWidth="1"/>
    <col min="8202" max="8202" width="12.7109375" style="1" customWidth="1"/>
    <col min="8203" max="8204" width="10.8515625" style="1" customWidth="1"/>
    <col min="8205" max="8205" width="12.7109375" style="1" customWidth="1"/>
    <col min="8206" max="8440" width="9.140625" style="1" customWidth="1"/>
    <col min="8441" max="8441" width="1.7109375" style="1" customWidth="1"/>
    <col min="8442" max="8442" width="28.7109375" style="1" customWidth="1"/>
    <col min="8443" max="8449" width="9.7109375" style="1" customWidth="1"/>
    <col min="8450" max="8452" width="12.7109375" style="1" customWidth="1"/>
    <col min="8453" max="8457" width="9.7109375" style="1" customWidth="1"/>
    <col min="8458" max="8458" width="12.7109375" style="1" customWidth="1"/>
    <col min="8459" max="8460" width="10.8515625" style="1" customWidth="1"/>
    <col min="8461" max="8461" width="12.7109375" style="1" customWidth="1"/>
    <col min="8462" max="8696" width="9.140625" style="1" customWidth="1"/>
    <col min="8697" max="8697" width="1.7109375" style="1" customWidth="1"/>
    <col min="8698" max="8698" width="28.7109375" style="1" customWidth="1"/>
    <col min="8699" max="8705" width="9.7109375" style="1" customWidth="1"/>
    <col min="8706" max="8708" width="12.7109375" style="1" customWidth="1"/>
    <col min="8709" max="8713" width="9.7109375" style="1" customWidth="1"/>
    <col min="8714" max="8714" width="12.7109375" style="1" customWidth="1"/>
    <col min="8715" max="8716" width="10.8515625" style="1" customWidth="1"/>
    <col min="8717" max="8717" width="12.7109375" style="1" customWidth="1"/>
    <col min="8718" max="8952" width="9.140625" style="1" customWidth="1"/>
    <col min="8953" max="8953" width="1.7109375" style="1" customWidth="1"/>
    <col min="8954" max="8954" width="28.7109375" style="1" customWidth="1"/>
    <col min="8955" max="8961" width="9.7109375" style="1" customWidth="1"/>
    <col min="8962" max="8964" width="12.7109375" style="1" customWidth="1"/>
    <col min="8965" max="8969" width="9.7109375" style="1" customWidth="1"/>
    <col min="8970" max="8970" width="12.7109375" style="1" customWidth="1"/>
    <col min="8971" max="8972" width="10.8515625" style="1" customWidth="1"/>
    <col min="8973" max="8973" width="12.7109375" style="1" customWidth="1"/>
    <col min="8974" max="9208" width="9.140625" style="1" customWidth="1"/>
    <col min="9209" max="9209" width="1.7109375" style="1" customWidth="1"/>
    <col min="9210" max="9210" width="28.7109375" style="1" customWidth="1"/>
    <col min="9211" max="9217" width="9.7109375" style="1" customWidth="1"/>
    <col min="9218" max="9220" width="12.7109375" style="1" customWidth="1"/>
    <col min="9221" max="9225" width="9.7109375" style="1" customWidth="1"/>
    <col min="9226" max="9226" width="12.7109375" style="1" customWidth="1"/>
    <col min="9227" max="9228" width="10.8515625" style="1" customWidth="1"/>
    <col min="9229" max="9229" width="12.7109375" style="1" customWidth="1"/>
    <col min="9230" max="9464" width="9.140625" style="1" customWidth="1"/>
    <col min="9465" max="9465" width="1.7109375" style="1" customWidth="1"/>
    <col min="9466" max="9466" width="28.7109375" style="1" customWidth="1"/>
    <col min="9467" max="9473" width="9.7109375" style="1" customWidth="1"/>
    <col min="9474" max="9476" width="12.7109375" style="1" customWidth="1"/>
    <col min="9477" max="9481" width="9.7109375" style="1" customWidth="1"/>
    <col min="9482" max="9482" width="12.7109375" style="1" customWidth="1"/>
    <col min="9483" max="9484" width="10.8515625" style="1" customWidth="1"/>
    <col min="9485" max="9485" width="12.7109375" style="1" customWidth="1"/>
    <col min="9486" max="9720" width="9.140625" style="1" customWidth="1"/>
    <col min="9721" max="9721" width="1.7109375" style="1" customWidth="1"/>
    <col min="9722" max="9722" width="28.7109375" style="1" customWidth="1"/>
    <col min="9723" max="9729" width="9.7109375" style="1" customWidth="1"/>
    <col min="9730" max="9732" width="12.7109375" style="1" customWidth="1"/>
    <col min="9733" max="9737" width="9.7109375" style="1" customWidth="1"/>
    <col min="9738" max="9738" width="12.7109375" style="1" customWidth="1"/>
    <col min="9739" max="9740" width="10.8515625" style="1" customWidth="1"/>
    <col min="9741" max="9741" width="12.7109375" style="1" customWidth="1"/>
    <col min="9742" max="9976" width="9.140625" style="1" customWidth="1"/>
    <col min="9977" max="9977" width="1.7109375" style="1" customWidth="1"/>
    <col min="9978" max="9978" width="28.7109375" style="1" customWidth="1"/>
    <col min="9979" max="9985" width="9.7109375" style="1" customWidth="1"/>
    <col min="9986" max="9988" width="12.7109375" style="1" customWidth="1"/>
    <col min="9989" max="9993" width="9.7109375" style="1" customWidth="1"/>
    <col min="9994" max="9994" width="12.7109375" style="1" customWidth="1"/>
    <col min="9995" max="9996" width="10.8515625" style="1" customWidth="1"/>
    <col min="9997" max="9997" width="12.7109375" style="1" customWidth="1"/>
    <col min="9998" max="10232" width="9.140625" style="1" customWidth="1"/>
    <col min="10233" max="10233" width="1.7109375" style="1" customWidth="1"/>
    <col min="10234" max="10234" width="28.7109375" style="1" customWidth="1"/>
    <col min="10235" max="10241" width="9.7109375" style="1" customWidth="1"/>
    <col min="10242" max="10244" width="12.7109375" style="1" customWidth="1"/>
    <col min="10245" max="10249" width="9.7109375" style="1" customWidth="1"/>
    <col min="10250" max="10250" width="12.7109375" style="1" customWidth="1"/>
    <col min="10251" max="10252" width="10.8515625" style="1" customWidth="1"/>
    <col min="10253" max="10253" width="12.7109375" style="1" customWidth="1"/>
    <col min="10254" max="10488" width="9.140625" style="1" customWidth="1"/>
    <col min="10489" max="10489" width="1.7109375" style="1" customWidth="1"/>
    <col min="10490" max="10490" width="28.7109375" style="1" customWidth="1"/>
    <col min="10491" max="10497" width="9.7109375" style="1" customWidth="1"/>
    <col min="10498" max="10500" width="12.7109375" style="1" customWidth="1"/>
    <col min="10501" max="10505" width="9.7109375" style="1" customWidth="1"/>
    <col min="10506" max="10506" width="12.7109375" style="1" customWidth="1"/>
    <col min="10507" max="10508" width="10.8515625" style="1" customWidth="1"/>
    <col min="10509" max="10509" width="12.7109375" style="1" customWidth="1"/>
    <col min="10510" max="10744" width="9.140625" style="1" customWidth="1"/>
    <col min="10745" max="10745" width="1.7109375" style="1" customWidth="1"/>
    <col min="10746" max="10746" width="28.7109375" style="1" customWidth="1"/>
    <col min="10747" max="10753" width="9.7109375" style="1" customWidth="1"/>
    <col min="10754" max="10756" width="12.7109375" style="1" customWidth="1"/>
    <col min="10757" max="10761" width="9.7109375" style="1" customWidth="1"/>
    <col min="10762" max="10762" width="12.7109375" style="1" customWidth="1"/>
    <col min="10763" max="10764" width="10.8515625" style="1" customWidth="1"/>
    <col min="10765" max="10765" width="12.7109375" style="1" customWidth="1"/>
    <col min="10766" max="11000" width="9.140625" style="1" customWidth="1"/>
    <col min="11001" max="11001" width="1.7109375" style="1" customWidth="1"/>
    <col min="11002" max="11002" width="28.7109375" style="1" customWidth="1"/>
    <col min="11003" max="11009" width="9.7109375" style="1" customWidth="1"/>
    <col min="11010" max="11012" width="12.7109375" style="1" customWidth="1"/>
    <col min="11013" max="11017" width="9.7109375" style="1" customWidth="1"/>
    <col min="11018" max="11018" width="12.7109375" style="1" customWidth="1"/>
    <col min="11019" max="11020" width="10.8515625" style="1" customWidth="1"/>
    <col min="11021" max="11021" width="12.7109375" style="1" customWidth="1"/>
    <col min="11022" max="11256" width="9.140625" style="1" customWidth="1"/>
    <col min="11257" max="11257" width="1.7109375" style="1" customWidth="1"/>
    <col min="11258" max="11258" width="28.7109375" style="1" customWidth="1"/>
    <col min="11259" max="11265" width="9.7109375" style="1" customWidth="1"/>
    <col min="11266" max="11268" width="12.7109375" style="1" customWidth="1"/>
    <col min="11269" max="11273" width="9.7109375" style="1" customWidth="1"/>
    <col min="11274" max="11274" width="12.7109375" style="1" customWidth="1"/>
    <col min="11275" max="11276" width="10.8515625" style="1" customWidth="1"/>
    <col min="11277" max="11277" width="12.7109375" style="1" customWidth="1"/>
    <col min="11278" max="11512" width="9.140625" style="1" customWidth="1"/>
    <col min="11513" max="11513" width="1.7109375" style="1" customWidth="1"/>
    <col min="11514" max="11514" width="28.7109375" style="1" customWidth="1"/>
    <col min="11515" max="11521" width="9.7109375" style="1" customWidth="1"/>
    <col min="11522" max="11524" width="12.7109375" style="1" customWidth="1"/>
    <col min="11525" max="11529" width="9.7109375" style="1" customWidth="1"/>
    <col min="11530" max="11530" width="12.7109375" style="1" customWidth="1"/>
    <col min="11531" max="11532" width="10.8515625" style="1" customWidth="1"/>
    <col min="11533" max="11533" width="12.7109375" style="1" customWidth="1"/>
    <col min="11534" max="11768" width="9.140625" style="1" customWidth="1"/>
    <col min="11769" max="11769" width="1.7109375" style="1" customWidth="1"/>
    <col min="11770" max="11770" width="28.7109375" style="1" customWidth="1"/>
    <col min="11771" max="11777" width="9.7109375" style="1" customWidth="1"/>
    <col min="11778" max="11780" width="12.7109375" style="1" customWidth="1"/>
    <col min="11781" max="11785" width="9.7109375" style="1" customWidth="1"/>
    <col min="11786" max="11786" width="12.7109375" style="1" customWidth="1"/>
    <col min="11787" max="11788" width="10.8515625" style="1" customWidth="1"/>
    <col min="11789" max="11789" width="12.7109375" style="1" customWidth="1"/>
    <col min="11790" max="12024" width="9.140625" style="1" customWidth="1"/>
    <col min="12025" max="12025" width="1.7109375" style="1" customWidth="1"/>
    <col min="12026" max="12026" width="28.7109375" style="1" customWidth="1"/>
    <col min="12027" max="12033" width="9.7109375" style="1" customWidth="1"/>
    <col min="12034" max="12036" width="12.7109375" style="1" customWidth="1"/>
    <col min="12037" max="12041" width="9.7109375" style="1" customWidth="1"/>
    <col min="12042" max="12042" width="12.7109375" style="1" customWidth="1"/>
    <col min="12043" max="12044" width="10.8515625" style="1" customWidth="1"/>
    <col min="12045" max="12045" width="12.7109375" style="1" customWidth="1"/>
    <col min="12046" max="12280" width="9.140625" style="1" customWidth="1"/>
    <col min="12281" max="12281" width="1.7109375" style="1" customWidth="1"/>
    <col min="12282" max="12282" width="28.7109375" style="1" customWidth="1"/>
    <col min="12283" max="12289" width="9.7109375" style="1" customWidth="1"/>
    <col min="12290" max="12292" width="12.7109375" style="1" customWidth="1"/>
    <col min="12293" max="12297" width="9.7109375" style="1" customWidth="1"/>
    <col min="12298" max="12298" width="12.7109375" style="1" customWidth="1"/>
    <col min="12299" max="12300" width="10.8515625" style="1" customWidth="1"/>
    <col min="12301" max="12301" width="12.7109375" style="1" customWidth="1"/>
    <col min="12302" max="12536" width="9.140625" style="1" customWidth="1"/>
    <col min="12537" max="12537" width="1.7109375" style="1" customWidth="1"/>
    <col min="12538" max="12538" width="28.7109375" style="1" customWidth="1"/>
    <col min="12539" max="12545" width="9.7109375" style="1" customWidth="1"/>
    <col min="12546" max="12548" width="12.7109375" style="1" customWidth="1"/>
    <col min="12549" max="12553" width="9.7109375" style="1" customWidth="1"/>
    <col min="12554" max="12554" width="12.7109375" style="1" customWidth="1"/>
    <col min="12555" max="12556" width="10.8515625" style="1" customWidth="1"/>
    <col min="12557" max="12557" width="12.7109375" style="1" customWidth="1"/>
    <col min="12558" max="12792" width="9.140625" style="1" customWidth="1"/>
    <col min="12793" max="12793" width="1.7109375" style="1" customWidth="1"/>
    <col min="12794" max="12794" width="28.7109375" style="1" customWidth="1"/>
    <col min="12795" max="12801" width="9.7109375" style="1" customWidth="1"/>
    <col min="12802" max="12804" width="12.7109375" style="1" customWidth="1"/>
    <col min="12805" max="12809" width="9.7109375" style="1" customWidth="1"/>
    <col min="12810" max="12810" width="12.7109375" style="1" customWidth="1"/>
    <col min="12811" max="12812" width="10.8515625" style="1" customWidth="1"/>
    <col min="12813" max="12813" width="12.7109375" style="1" customWidth="1"/>
    <col min="12814" max="13048" width="9.140625" style="1" customWidth="1"/>
    <col min="13049" max="13049" width="1.7109375" style="1" customWidth="1"/>
    <col min="13050" max="13050" width="28.7109375" style="1" customWidth="1"/>
    <col min="13051" max="13057" width="9.7109375" style="1" customWidth="1"/>
    <col min="13058" max="13060" width="12.7109375" style="1" customWidth="1"/>
    <col min="13061" max="13065" width="9.7109375" style="1" customWidth="1"/>
    <col min="13066" max="13066" width="12.7109375" style="1" customWidth="1"/>
    <col min="13067" max="13068" width="10.8515625" style="1" customWidth="1"/>
    <col min="13069" max="13069" width="12.7109375" style="1" customWidth="1"/>
    <col min="13070" max="13304" width="9.140625" style="1" customWidth="1"/>
    <col min="13305" max="13305" width="1.7109375" style="1" customWidth="1"/>
    <col min="13306" max="13306" width="28.7109375" style="1" customWidth="1"/>
    <col min="13307" max="13313" width="9.7109375" style="1" customWidth="1"/>
    <col min="13314" max="13316" width="12.7109375" style="1" customWidth="1"/>
    <col min="13317" max="13321" width="9.7109375" style="1" customWidth="1"/>
    <col min="13322" max="13322" width="12.7109375" style="1" customWidth="1"/>
    <col min="13323" max="13324" width="10.8515625" style="1" customWidth="1"/>
    <col min="13325" max="13325" width="12.7109375" style="1" customWidth="1"/>
    <col min="13326" max="13560" width="9.140625" style="1" customWidth="1"/>
    <col min="13561" max="13561" width="1.7109375" style="1" customWidth="1"/>
    <col min="13562" max="13562" width="28.7109375" style="1" customWidth="1"/>
    <col min="13563" max="13569" width="9.7109375" style="1" customWidth="1"/>
    <col min="13570" max="13572" width="12.7109375" style="1" customWidth="1"/>
    <col min="13573" max="13577" width="9.7109375" style="1" customWidth="1"/>
    <col min="13578" max="13578" width="12.7109375" style="1" customWidth="1"/>
    <col min="13579" max="13580" width="10.8515625" style="1" customWidth="1"/>
    <col min="13581" max="13581" width="12.7109375" style="1" customWidth="1"/>
    <col min="13582" max="13816" width="9.140625" style="1" customWidth="1"/>
    <col min="13817" max="13817" width="1.7109375" style="1" customWidth="1"/>
    <col min="13818" max="13818" width="28.7109375" style="1" customWidth="1"/>
    <col min="13819" max="13825" width="9.7109375" style="1" customWidth="1"/>
    <col min="13826" max="13828" width="12.7109375" style="1" customWidth="1"/>
    <col min="13829" max="13833" width="9.7109375" style="1" customWidth="1"/>
    <col min="13834" max="13834" width="12.7109375" style="1" customWidth="1"/>
    <col min="13835" max="13836" width="10.8515625" style="1" customWidth="1"/>
    <col min="13837" max="13837" width="12.7109375" style="1" customWidth="1"/>
    <col min="13838" max="14072" width="9.140625" style="1" customWidth="1"/>
    <col min="14073" max="14073" width="1.7109375" style="1" customWidth="1"/>
    <col min="14074" max="14074" width="28.7109375" style="1" customWidth="1"/>
    <col min="14075" max="14081" width="9.7109375" style="1" customWidth="1"/>
    <col min="14082" max="14084" width="12.7109375" style="1" customWidth="1"/>
    <col min="14085" max="14089" width="9.7109375" style="1" customWidth="1"/>
    <col min="14090" max="14090" width="12.7109375" style="1" customWidth="1"/>
    <col min="14091" max="14092" width="10.8515625" style="1" customWidth="1"/>
    <col min="14093" max="14093" width="12.7109375" style="1" customWidth="1"/>
    <col min="14094" max="14328" width="9.140625" style="1" customWidth="1"/>
    <col min="14329" max="14329" width="1.7109375" style="1" customWidth="1"/>
    <col min="14330" max="14330" width="28.7109375" style="1" customWidth="1"/>
    <col min="14331" max="14337" width="9.7109375" style="1" customWidth="1"/>
    <col min="14338" max="14340" width="12.7109375" style="1" customWidth="1"/>
    <col min="14341" max="14345" width="9.7109375" style="1" customWidth="1"/>
    <col min="14346" max="14346" width="12.7109375" style="1" customWidth="1"/>
    <col min="14347" max="14348" width="10.8515625" style="1" customWidth="1"/>
    <col min="14349" max="14349" width="12.7109375" style="1" customWidth="1"/>
    <col min="14350" max="14584" width="9.140625" style="1" customWidth="1"/>
    <col min="14585" max="14585" width="1.7109375" style="1" customWidth="1"/>
    <col min="14586" max="14586" width="28.7109375" style="1" customWidth="1"/>
    <col min="14587" max="14593" width="9.7109375" style="1" customWidth="1"/>
    <col min="14594" max="14596" width="12.7109375" style="1" customWidth="1"/>
    <col min="14597" max="14601" width="9.7109375" style="1" customWidth="1"/>
    <col min="14602" max="14602" width="12.7109375" style="1" customWidth="1"/>
    <col min="14603" max="14604" width="10.8515625" style="1" customWidth="1"/>
    <col min="14605" max="14605" width="12.7109375" style="1" customWidth="1"/>
    <col min="14606" max="14840" width="9.140625" style="1" customWidth="1"/>
    <col min="14841" max="14841" width="1.7109375" style="1" customWidth="1"/>
    <col min="14842" max="14842" width="28.7109375" style="1" customWidth="1"/>
    <col min="14843" max="14849" width="9.7109375" style="1" customWidth="1"/>
    <col min="14850" max="14852" width="12.7109375" style="1" customWidth="1"/>
    <col min="14853" max="14857" width="9.7109375" style="1" customWidth="1"/>
    <col min="14858" max="14858" width="12.7109375" style="1" customWidth="1"/>
    <col min="14859" max="14860" width="10.8515625" style="1" customWidth="1"/>
    <col min="14861" max="14861" width="12.7109375" style="1" customWidth="1"/>
    <col min="14862" max="15096" width="9.140625" style="1" customWidth="1"/>
    <col min="15097" max="15097" width="1.7109375" style="1" customWidth="1"/>
    <col min="15098" max="15098" width="28.7109375" style="1" customWidth="1"/>
    <col min="15099" max="15105" width="9.7109375" style="1" customWidth="1"/>
    <col min="15106" max="15108" width="12.7109375" style="1" customWidth="1"/>
    <col min="15109" max="15113" width="9.7109375" style="1" customWidth="1"/>
    <col min="15114" max="15114" width="12.7109375" style="1" customWidth="1"/>
    <col min="15115" max="15116" width="10.8515625" style="1" customWidth="1"/>
    <col min="15117" max="15117" width="12.7109375" style="1" customWidth="1"/>
    <col min="15118" max="15352" width="9.140625" style="1" customWidth="1"/>
    <col min="15353" max="15353" width="1.7109375" style="1" customWidth="1"/>
    <col min="15354" max="15354" width="28.7109375" style="1" customWidth="1"/>
    <col min="15355" max="15361" width="9.7109375" style="1" customWidth="1"/>
    <col min="15362" max="15364" width="12.7109375" style="1" customWidth="1"/>
    <col min="15365" max="15369" width="9.7109375" style="1" customWidth="1"/>
    <col min="15370" max="15370" width="12.7109375" style="1" customWidth="1"/>
    <col min="15371" max="15372" width="10.8515625" style="1" customWidth="1"/>
    <col min="15373" max="15373" width="12.7109375" style="1" customWidth="1"/>
    <col min="15374" max="15608" width="9.140625" style="1" customWidth="1"/>
    <col min="15609" max="15609" width="1.7109375" style="1" customWidth="1"/>
    <col min="15610" max="15610" width="28.7109375" style="1" customWidth="1"/>
    <col min="15611" max="15617" width="9.7109375" style="1" customWidth="1"/>
    <col min="15618" max="15620" width="12.7109375" style="1" customWidth="1"/>
    <col min="15621" max="15625" width="9.7109375" style="1" customWidth="1"/>
    <col min="15626" max="15626" width="12.7109375" style="1" customWidth="1"/>
    <col min="15627" max="15628" width="10.8515625" style="1" customWidth="1"/>
    <col min="15629" max="15629" width="12.7109375" style="1" customWidth="1"/>
    <col min="15630" max="15864" width="9.140625" style="1" customWidth="1"/>
    <col min="15865" max="15865" width="1.7109375" style="1" customWidth="1"/>
    <col min="15866" max="15866" width="28.7109375" style="1" customWidth="1"/>
    <col min="15867" max="15873" width="9.7109375" style="1" customWidth="1"/>
    <col min="15874" max="15876" width="12.7109375" style="1" customWidth="1"/>
    <col min="15877" max="15881" width="9.7109375" style="1" customWidth="1"/>
    <col min="15882" max="15882" width="12.7109375" style="1" customWidth="1"/>
    <col min="15883" max="15884" width="10.8515625" style="1" customWidth="1"/>
    <col min="15885" max="15885" width="12.7109375" style="1" customWidth="1"/>
    <col min="15886" max="16120" width="9.140625" style="1" customWidth="1"/>
    <col min="16121" max="16121" width="1.7109375" style="1" customWidth="1"/>
    <col min="16122" max="16122" width="28.7109375" style="1" customWidth="1"/>
    <col min="16123" max="16129" width="9.7109375" style="1" customWidth="1"/>
    <col min="16130" max="16132" width="12.7109375" style="1" customWidth="1"/>
    <col min="16133" max="16137" width="9.7109375" style="1" customWidth="1"/>
    <col min="16138" max="16138" width="12.7109375" style="1" customWidth="1"/>
    <col min="16139" max="16140" width="10.8515625" style="1" customWidth="1"/>
    <col min="16141" max="16141" width="12.7109375" style="1" customWidth="1"/>
    <col min="16142" max="16384" width="9.140625" style="1" customWidth="1"/>
  </cols>
  <sheetData>
    <row r="1" ht="12.75">
      <c r="B1" s="1" t="s">
        <v>0</v>
      </c>
    </row>
    <row r="2" spans="1:238" ht="18.75">
      <c r="A2" s="3"/>
      <c r="B2" s="4" t="s">
        <v>31</v>
      </c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1:238" ht="15.75">
      <c r="A3" s="3"/>
      <c r="B3" s="1" t="s">
        <v>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5" spans="2:12" ht="15.75">
      <c r="B5" s="5" t="s">
        <v>19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2:11" ht="12.75">
      <c r="B6" s="8"/>
      <c r="C6" s="8"/>
      <c r="D6" s="8"/>
      <c r="E6" s="8"/>
      <c r="F6" s="8"/>
      <c r="G6" s="8"/>
      <c r="H6" s="8"/>
      <c r="I6" s="8"/>
      <c r="J6" s="8"/>
      <c r="K6" s="8"/>
    </row>
    <row r="7" spans="2:20" ht="15.75">
      <c r="B7" s="64" t="s">
        <v>30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 ht="15">
      <c r="B8" s="59" t="s">
        <v>56</v>
      </c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</row>
    <row r="9" spans="2:20" ht="15">
      <c r="B9" s="60" t="s">
        <v>57</v>
      </c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</row>
    <row r="10" spans="2:20" ht="15">
      <c r="B10" s="58" t="s">
        <v>55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</row>
    <row r="12" spans="2:20" ht="15">
      <c r="B12" s="9" t="s">
        <v>26</v>
      </c>
      <c r="C12" s="10"/>
      <c r="D12" s="10"/>
      <c r="E12" s="10"/>
      <c r="F12" s="10"/>
      <c r="G12" s="10"/>
      <c r="H12" s="10"/>
      <c r="I12" s="10"/>
      <c r="J12" s="10"/>
      <c r="K12" s="10"/>
      <c r="N12" s="11"/>
      <c r="O12" s="11"/>
      <c r="P12" s="11"/>
      <c r="Q12" s="11"/>
      <c r="R12" s="11"/>
      <c r="S12" s="11"/>
      <c r="T12" s="11"/>
    </row>
    <row r="13" spans="2:20" ht="15">
      <c r="B13" s="9" t="s">
        <v>27</v>
      </c>
      <c r="C13" s="10"/>
      <c r="D13" s="10"/>
      <c r="E13" s="10"/>
      <c r="F13" s="10"/>
      <c r="G13" s="10"/>
      <c r="H13" s="10"/>
      <c r="I13" s="10"/>
      <c r="J13" s="10"/>
      <c r="K13" s="10"/>
      <c r="N13" s="11"/>
      <c r="O13" s="11"/>
      <c r="P13" s="11"/>
      <c r="Q13" s="11"/>
      <c r="R13" s="11"/>
      <c r="S13" s="11"/>
      <c r="T13" s="11"/>
    </row>
    <row r="14" spans="2:20" ht="15"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5"/>
      <c r="O14" s="15"/>
      <c r="P14" s="15"/>
      <c r="Q14" s="15"/>
      <c r="R14" s="15"/>
      <c r="S14" s="15"/>
      <c r="T14" s="15"/>
    </row>
    <row r="16" spans="2:20" s="19" customFormat="1" ht="14.25" customHeight="1">
      <c r="B16" s="35" t="s">
        <v>32</v>
      </c>
      <c r="C16" s="36"/>
      <c r="D16" s="36"/>
      <c r="E16" s="36"/>
      <c r="F16" s="36"/>
      <c r="G16" s="36"/>
      <c r="H16" s="36"/>
      <c r="I16" s="36"/>
      <c r="S16" s="21"/>
      <c r="T16" s="21"/>
    </row>
    <row r="17" spans="2:20" s="19" customFormat="1" ht="14.25" customHeight="1">
      <c r="B17" s="35"/>
      <c r="C17" s="36"/>
      <c r="D17" s="36"/>
      <c r="E17" s="36"/>
      <c r="F17" s="36"/>
      <c r="G17" s="36"/>
      <c r="H17" s="36"/>
      <c r="I17" s="36"/>
      <c r="S17" s="21"/>
      <c r="T17" s="21"/>
    </row>
    <row r="18" spans="2:20" s="19" customFormat="1" ht="24">
      <c r="B18" s="20"/>
      <c r="C18" s="20"/>
      <c r="D18" s="21" t="s">
        <v>33</v>
      </c>
      <c r="E18" s="16"/>
      <c r="F18" s="21" t="s">
        <v>34</v>
      </c>
      <c r="G18" s="21" t="s">
        <v>35</v>
      </c>
      <c r="H18" s="21" t="s">
        <v>36</v>
      </c>
      <c r="I18" s="21" t="s">
        <v>37</v>
      </c>
      <c r="M18" s="21" t="s">
        <v>38</v>
      </c>
      <c r="N18" s="21" t="s">
        <v>39</v>
      </c>
      <c r="O18" s="21" t="s">
        <v>40</v>
      </c>
      <c r="P18" s="21" t="s">
        <v>41</v>
      </c>
      <c r="Q18" s="21" t="s">
        <v>41</v>
      </c>
      <c r="S18" s="21" t="s">
        <v>42</v>
      </c>
      <c r="T18" s="21" t="s">
        <v>43</v>
      </c>
    </row>
    <row r="19" spans="2:21" s="19" customFormat="1" ht="14.25" customHeight="1">
      <c r="B19" s="37" t="s">
        <v>44</v>
      </c>
      <c r="C19" s="38"/>
      <c r="D19" s="38"/>
      <c r="E19" s="38"/>
      <c r="F19" s="38"/>
      <c r="G19" s="38"/>
      <c r="H19" s="38"/>
      <c r="I19" s="38"/>
      <c r="P19" s="39"/>
      <c r="R19" s="39"/>
      <c r="S19" s="39"/>
      <c r="T19" s="39"/>
      <c r="U19" s="40"/>
    </row>
    <row r="20" spans="2:21" s="41" customFormat="1" ht="23.25" customHeight="1">
      <c r="B20" s="18" t="str">
        <f>+'[1]Trim_2023_1_domestici'!B16</f>
        <v>1 gennaio - 31 marzo 2023</v>
      </c>
      <c r="C20" s="67" t="s">
        <v>45</v>
      </c>
      <c r="D20" s="68"/>
      <c r="E20" s="69"/>
      <c r="F20" s="42" t="s">
        <v>46</v>
      </c>
      <c r="G20" s="42" t="s">
        <v>47</v>
      </c>
      <c r="H20" s="42" t="s">
        <v>48</v>
      </c>
      <c r="I20" s="43" t="s">
        <v>49</v>
      </c>
      <c r="J20" s="70" t="s">
        <v>2</v>
      </c>
      <c r="K20" s="71"/>
      <c r="L20" s="72"/>
      <c r="M20" s="73" t="s">
        <v>3</v>
      </c>
      <c r="N20" s="73" t="s">
        <v>4</v>
      </c>
      <c r="O20" s="73" t="s">
        <v>5</v>
      </c>
      <c r="P20" s="65" t="s">
        <v>6</v>
      </c>
      <c r="Q20" s="65" t="s">
        <v>7</v>
      </c>
      <c r="R20" s="75" t="s">
        <v>8</v>
      </c>
      <c r="S20" s="44" t="s">
        <v>50</v>
      </c>
      <c r="T20" s="44" t="s">
        <v>51</v>
      </c>
      <c r="U20" s="75" t="s">
        <v>9</v>
      </c>
    </row>
    <row r="21" spans="2:21" s="41" customFormat="1" ht="14.25" customHeight="1">
      <c r="B21" s="45" t="s">
        <v>10</v>
      </c>
      <c r="C21" s="34" t="s">
        <v>11</v>
      </c>
      <c r="D21" s="34" t="s">
        <v>12</v>
      </c>
      <c r="E21" s="34" t="s">
        <v>13</v>
      </c>
      <c r="F21" s="46"/>
      <c r="G21" s="46"/>
      <c r="H21" s="46"/>
      <c r="I21" s="46"/>
      <c r="J21" s="47" t="s">
        <v>11</v>
      </c>
      <c r="K21" s="48" t="s">
        <v>12</v>
      </c>
      <c r="L21" s="49" t="s">
        <v>13</v>
      </c>
      <c r="M21" s="74"/>
      <c r="N21" s="74"/>
      <c r="O21" s="74"/>
      <c r="P21" s="66"/>
      <c r="Q21" s="66"/>
      <c r="R21" s="76"/>
      <c r="S21" s="50"/>
      <c r="T21" s="50"/>
      <c r="U21" s="76"/>
    </row>
    <row r="22" spans="2:32" s="51" customFormat="1" ht="14.25" customHeight="1">
      <c r="B22" s="52">
        <v>44927</v>
      </c>
      <c r="C22" s="77">
        <v>0.37911</v>
      </c>
      <c r="D22" s="77">
        <v>0.38776</v>
      </c>
      <c r="E22" s="77">
        <v>0.31867</v>
      </c>
      <c r="F22" s="77">
        <v>0.01993</v>
      </c>
      <c r="G22" s="78" t="s">
        <v>29</v>
      </c>
      <c r="H22" s="78" t="s">
        <v>52</v>
      </c>
      <c r="I22" s="79">
        <v>0.03465</v>
      </c>
      <c r="J22" s="80">
        <f>+C22+F22+I22</f>
        <v>0.43369</v>
      </c>
      <c r="K22" s="81">
        <f>+D22+F22+I22</f>
        <v>0.44234</v>
      </c>
      <c r="L22" s="82">
        <f>+E22+F22+I22</f>
        <v>0.37325</v>
      </c>
      <c r="M22" s="83">
        <v>0.0006</v>
      </c>
      <c r="N22" s="83">
        <v>0.00848</v>
      </c>
      <c r="O22" s="84"/>
      <c r="P22" s="85">
        <f>0.095/100</f>
        <v>0.00095</v>
      </c>
      <c r="Q22" s="86">
        <v>0</v>
      </c>
      <c r="R22" s="87">
        <f>+M23+N23+P23+Q23</f>
        <v>0.010029999999999999</v>
      </c>
      <c r="S22" s="86">
        <v>0</v>
      </c>
      <c r="T22" s="86">
        <v>0</v>
      </c>
      <c r="U22" s="88">
        <f>SUM(S22:T22)</f>
        <v>0</v>
      </c>
      <c r="V22" s="41"/>
      <c r="W22" s="41"/>
      <c r="X22" s="41"/>
      <c r="Y22" s="53"/>
      <c r="Z22" s="53"/>
      <c r="AA22" s="53"/>
      <c r="AB22" s="41"/>
      <c r="AC22" s="41"/>
      <c r="AD22" s="41"/>
      <c r="AE22" s="41"/>
      <c r="AF22" s="41"/>
    </row>
    <row r="23" spans="2:27" s="41" customFormat="1" ht="14.25" customHeight="1">
      <c r="B23" s="52">
        <f>+B22+31</f>
        <v>44958</v>
      </c>
      <c r="C23" s="89">
        <v>0.38301</v>
      </c>
      <c r="D23" s="89">
        <v>0.39495</v>
      </c>
      <c r="E23" s="89">
        <v>0.32804</v>
      </c>
      <c r="F23" s="89">
        <v>0.01993</v>
      </c>
      <c r="G23" s="90"/>
      <c r="H23" s="90"/>
      <c r="I23" s="91">
        <v>0.03465</v>
      </c>
      <c r="J23" s="92">
        <f>+C23+F23+I22</f>
        <v>0.43759000000000003</v>
      </c>
      <c r="K23" s="93">
        <f>+D23+F23+I22</f>
        <v>0.44953000000000004</v>
      </c>
      <c r="L23" s="94">
        <f>+E23+F23+I22</f>
        <v>0.38262</v>
      </c>
      <c r="M23" s="95">
        <f>+M22</f>
        <v>0.0006</v>
      </c>
      <c r="N23" s="95">
        <f>+N22</f>
        <v>0.00848</v>
      </c>
      <c r="O23" s="96"/>
      <c r="P23" s="95">
        <f>+P22</f>
        <v>0.00095</v>
      </c>
      <c r="Q23" s="95">
        <f>+Q22</f>
        <v>0</v>
      </c>
      <c r="R23" s="97"/>
      <c r="S23" s="98">
        <f>+S22</f>
        <v>0</v>
      </c>
      <c r="T23" s="98">
        <f>+T22</f>
        <v>0</v>
      </c>
      <c r="U23" s="88">
        <f>SUM(S23:T23)</f>
        <v>0</v>
      </c>
      <c r="Y23" s="53"/>
      <c r="Z23" s="53"/>
      <c r="AA23" s="53"/>
    </row>
    <row r="24" spans="2:27" s="41" customFormat="1" ht="14.25" customHeight="1">
      <c r="B24" s="52">
        <f>+B23+31</f>
        <v>44989</v>
      </c>
      <c r="C24" s="99">
        <v>0.36111</v>
      </c>
      <c r="D24" s="99">
        <v>0.38681</v>
      </c>
      <c r="E24" s="99">
        <v>0.31937</v>
      </c>
      <c r="F24" s="99">
        <v>0.01993</v>
      </c>
      <c r="G24" s="100"/>
      <c r="H24" s="100"/>
      <c r="I24" s="101">
        <v>0.03465</v>
      </c>
      <c r="J24" s="102">
        <f>+C24+F24+I22</f>
        <v>0.41569</v>
      </c>
      <c r="K24" s="103">
        <f>+D24+F24+I22</f>
        <v>0.44139</v>
      </c>
      <c r="L24" s="104">
        <f>+E24+F24+I22</f>
        <v>0.37395</v>
      </c>
      <c r="M24" s="95">
        <f>+M23</f>
        <v>0.0006</v>
      </c>
      <c r="N24" s="95">
        <f>+N23</f>
        <v>0.00848</v>
      </c>
      <c r="O24" s="105"/>
      <c r="P24" s="95">
        <f>+P23</f>
        <v>0.00095</v>
      </c>
      <c r="Q24" s="95">
        <f>+Q23</f>
        <v>0</v>
      </c>
      <c r="R24" s="106"/>
      <c r="S24" s="107">
        <f>+S23</f>
        <v>0</v>
      </c>
      <c r="T24" s="107">
        <f>+T23</f>
        <v>0</v>
      </c>
      <c r="U24" s="88">
        <f>SUM(S24:T24)</f>
        <v>0</v>
      </c>
      <c r="Y24" s="53"/>
      <c r="Z24" s="53"/>
      <c r="AA24" s="53"/>
    </row>
    <row r="25" spans="2:27" s="41" customFormat="1" ht="14.25" customHeight="1">
      <c r="B25" s="46" t="s">
        <v>14</v>
      </c>
      <c r="C25" s="108" t="s">
        <v>52</v>
      </c>
      <c r="D25" s="108" t="s">
        <v>52</v>
      </c>
      <c r="E25" s="108" t="s">
        <v>52</v>
      </c>
      <c r="F25" s="108" t="s">
        <v>52</v>
      </c>
      <c r="G25" s="109">
        <v>113.0935</v>
      </c>
      <c r="H25" s="109">
        <v>-6.8242</v>
      </c>
      <c r="I25" s="108" t="s">
        <v>52</v>
      </c>
      <c r="J25" s="110">
        <f>+G25+H25</f>
        <v>106.2693</v>
      </c>
      <c r="K25" s="111"/>
      <c r="L25" s="112"/>
      <c r="M25" s="113">
        <v>4.6058</v>
      </c>
      <c r="N25" s="114" t="s">
        <v>52</v>
      </c>
      <c r="O25" s="113">
        <f>2046.12/100</f>
        <v>20.461199999999998</v>
      </c>
      <c r="P25" s="114" t="s">
        <v>52</v>
      </c>
      <c r="Q25" s="115">
        <v>0</v>
      </c>
      <c r="R25" s="116">
        <f>SUM(M25:Q25)</f>
        <v>25.067</v>
      </c>
      <c r="S25" s="108">
        <v>0</v>
      </c>
      <c r="T25" s="108">
        <v>0</v>
      </c>
      <c r="U25" s="117">
        <f>SUM(S25:T25)</f>
        <v>0</v>
      </c>
      <c r="Y25" s="53"/>
      <c r="Z25" s="53"/>
      <c r="AA25" s="53"/>
    </row>
    <row r="26" spans="2:27" s="41" customFormat="1" ht="14.25" customHeight="1">
      <c r="B26" s="46" t="s">
        <v>15</v>
      </c>
      <c r="C26" s="108" t="s">
        <v>52</v>
      </c>
      <c r="D26" s="108" t="s">
        <v>52</v>
      </c>
      <c r="E26" s="108" t="s">
        <v>52</v>
      </c>
      <c r="F26" s="108" t="s">
        <v>52</v>
      </c>
      <c r="G26" s="108" t="s">
        <v>52</v>
      </c>
      <c r="H26" s="108" t="s">
        <v>52</v>
      </c>
      <c r="I26" s="108" t="s">
        <v>52</v>
      </c>
      <c r="J26" s="61">
        <v>0</v>
      </c>
      <c r="K26" s="62"/>
      <c r="L26" s="63"/>
      <c r="M26" s="113">
        <v>28.7506</v>
      </c>
      <c r="N26" s="114" t="s">
        <v>52</v>
      </c>
      <c r="O26" s="108" t="s">
        <v>52</v>
      </c>
      <c r="P26" s="108" t="s">
        <v>52</v>
      </c>
      <c r="Q26" s="108" t="s">
        <v>52</v>
      </c>
      <c r="R26" s="118">
        <f>SUM(M26:Q26)</f>
        <v>28.7506</v>
      </c>
      <c r="S26" s="108">
        <v>0</v>
      </c>
      <c r="T26" s="108">
        <v>0</v>
      </c>
      <c r="U26" s="117">
        <f>SUM(S26:T26)</f>
        <v>0</v>
      </c>
      <c r="Y26" s="53"/>
      <c r="Z26" s="53"/>
      <c r="AA26" s="53"/>
    </row>
    <row r="27" spans="2:21" s="19" customFormat="1" ht="25.5" customHeight="1">
      <c r="B27" s="55" t="s">
        <v>16</v>
      </c>
      <c r="C27" s="119"/>
      <c r="D27" s="119"/>
      <c r="E27" s="119"/>
      <c r="F27" s="119"/>
      <c r="G27" s="119"/>
      <c r="H27" s="119"/>
      <c r="I27" s="119"/>
      <c r="J27" s="120" t="s">
        <v>17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</row>
    <row r="28" spans="3:21" s="19" customFormat="1" ht="15" customHeight="1">
      <c r="C28" s="122"/>
      <c r="D28" s="122"/>
      <c r="E28" s="122"/>
      <c r="F28" s="122"/>
      <c r="G28" s="122"/>
      <c r="H28" s="122"/>
      <c r="I28" s="122"/>
      <c r="J28" s="123">
        <f>J25/12</f>
        <v>8.855775</v>
      </c>
      <c r="K28" s="123"/>
      <c r="L28" s="123"/>
      <c r="M28" s="122"/>
      <c r="N28" s="122"/>
      <c r="O28" s="122"/>
      <c r="P28" s="122"/>
      <c r="Q28" s="122"/>
      <c r="R28" s="124"/>
      <c r="S28" s="122"/>
      <c r="T28" s="122"/>
      <c r="U28" s="122"/>
    </row>
    <row r="29" spans="3:21" s="19" customFormat="1" ht="15" customHeight="1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  <c r="S29" s="122"/>
      <c r="T29" s="122"/>
      <c r="U29" s="122"/>
    </row>
    <row r="30" spans="2:21" s="19" customFormat="1" ht="14.25" customHeight="1">
      <c r="B30" s="37" t="s">
        <v>53</v>
      </c>
      <c r="C30" s="125"/>
      <c r="D30" s="125"/>
      <c r="E30" s="125"/>
      <c r="F30" s="125"/>
      <c r="G30" s="125"/>
      <c r="H30" s="125"/>
      <c r="I30" s="125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2:21" s="41" customFormat="1" ht="23.25" customHeight="1">
      <c r="B31" s="18" t="str">
        <f>+B20</f>
        <v>1 gennaio - 31 marzo 2023</v>
      </c>
      <c r="C31" s="126" t="s">
        <v>45</v>
      </c>
      <c r="D31" s="127"/>
      <c r="E31" s="128"/>
      <c r="F31" s="129" t="s">
        <v>46</v>
      </c>
      <c r="G31" s="129" t="s">
        <v>47</v>
      </c>
      <c r="H31" s="129" t="s">
        <v>48</v>
      </c>
      <c r="I31" s="130" t="s">
        <v>49</v>
      </c>
      <c r="J31" s="131" t="s">
        <v>2</v>
      </c>
      <c r="K31" s="132"/>
      <c r="L31" s="133"/>
      <c r="M31" s="134" t="s">
        <v>3</v>
      </c>
      <c r="N31" s="134" t="s">
        <v>4</v>
      </c>
      <c r="O31" s="134" t="s">
        <v>5</v>
      </c>
      <c r="P31" s="135" t="s">
        <v>6</v>
      </c>
      <c r="Q31" s="135" t="s">
        <v>7</v>
      </c>
      <c r="R31" s="136" t="s">
        <v>8</v>
      </c>
      <c r="S31" s="137" t="s">
        <v>50</v>
      </c>
      <c r="T31" s="137" t="s">
        <v>51</v>
      </c>
      <c r="U31" s="136" t="s">
        <v>9</v>
      </c>
    </row>
    <row r="32" spans="2:21" s="41" customFormat="1" ht="14.25" customHeight="1">
      <c r="B32" s="45" t="s">
        <v>10</v>
      </c>
      <c r="C32" s="129" t="s">
        <v>11</v>
      </c>
      <c r="D32" s="129" t="s">
        <v>12</v>
      </c>
      <c r="E32" s="129" t="s">
        <v>13</v>
      </c>
      <c r="F32" s="138"/>
      <c r="G32" s="138"/>
      <c r="H32" s="138"/>
      <c r="I32" s="138"/>
      <c r="J32" s="139" t="s">
        <v>11</v>
      </c>
      <c r="K32" s="140" t="s">
        <v>12</v>
      </c>
      <c r="L32" s="141" t="s">
        <v>13</v>
      </c>
      <c r="M32" s="142"/>
      <c r="N32" s="142"/>
      <c r="O32" s="142"/>
      <c r="P32" s="143"/>
      <c r="Q32" s="143"/>
      <c r="R32" s="144"/>
      <c r="S32" s="145"/>
      <c r="T32" s="145"/>
      <c r="U32" s="144"/>
    </row>
    <row r="33" spans="2:32" s="51" customFormat="1" ht="14.25" customHeight="1">
      <c r="B33" s="52">
        <f aca="true" t="shared" si="0" ref="B33:B35">+B22</f>
        <v>44927</v>
      </c>
      <c r="C33" s="77">
        <v>0.37911</v>
      </c>
      <c r="D33" s="77">
        <v>0.38776</v>
      </c>
      <c r="E33" s="77">
        <v>0.31867</v>
      </c>
      <c r="F33" s="77">
        <v>0.01993</v>
      </c>
      <c r="G33" s="78" t="s">
        <v>52</v>
      </c>
      <c r="H33" s="78" t="s">
        <v>52</v>
      </c>
      <c r="I33" s="79">
        <v>0.03465</v>
      </c>
      <c r="J33" s="80">
        <f>+C33+F33+I33</f>
        <v>0.43369</v>
      </c>
      <c r="K33" s="81">
        <f>+D33+F33+I33</f>
        <v>0.44234</v>
      </c>
      <c r="L33" s="82">
        <f>+E33+F33+I33</f>
        <v>0.37325</v>
      </c>
      <c r="M33" s="83">
        <f>+M22</f>
        <v>0.0006</v>
      </c>
      <c r="N33" s="83">
        <f>+N22</f>
        <v>0.00848</v>
      </c>
      <c r="O33" s="84"/>
      <c r="P33" s="85">
        <f>+P22</f>
        <v>0.00095</v>
      </c>
      <c r="Q33" s="86">
        <f>+Q22</f>
        <v>0</v>
      </c>
      <c r="R33" s="87">
        <f>+M34+N34+P34+Q34</f>
        <v>0.010029999999999999</v>
      </c>
      <c r="S33" s="86">
        <f>+S22</f>
        <v>0</v>
      </c>
      <c r="T33" s="86">
        <f>+T22</f>
        <v>0</v>
      </c>
      <c r="U33" s="88">
        <f>SUM(S33:T33)</f>
        <v>0</v>
      </c>
      <c r="V33" s="41"/>
      <c r="W33" s="41"/>
      <c r="X33" s="53"/>
      <c r="Y33" s="53"/>
      <c r="Z33" s="53"/>
      <c r="AA33" s="41"/>
      <c r="AB33" s="41"/>
      <c r="AC33" s="41"/>
      <c r="AD33" s="41"/>
      <c r="AE33" s="41"/>
      <c r="AF33" s="41"/>
    </row>
    <row r="34" spans="2:26" s="41" customFormat="1" ht="14.25" customHeight="1">
      <c r="B34" s="52">
        <f t="shared" si="0"/>
        <v>44958</v>
      </c>
      <c r="C34" s="77">
        <v>0.38301</v>
      </c>
      <c r="D34" s="77">
        <v>0.39495</v>
      </c>
      <c r="E34" s="77">
        <v>0.32804</v>
      </c>
      <c r="F34" s="77">
        <v>0.01993</v>
      </c>
      <c r="G34" s="90"/>
      <c r="H34" s="90"/>
      <c r="I34" s="91">
        <v>0.03465</v>
      </c>
      <c r="J34" s="92">
        <f>+C34+F34+I33</f>
        <v>0.43759000000000003</v>
      </c>
      <c r="K34" s="93">
        <f>+D34+F34+I34</f>
        <v>0.44953000000000004</v>
      </c>
      <c r="L34" s="94">
        <f>+E34+F34+I34</f>
        <v>0.38262</v>
      </c>
      <c r="M34" s="95">
        <f>+M33</f>
        <v>0.0006</v>
      </c>
      <c r="N34" s="95">
        <f>+N33</f>
        <v>0.00848</v>
      </c>
      <c r="O34" s="96"/>
      <c r="P34" s="95">
        <f>+P33</f>
        <v>0.00095</v>
      </c>
      <c r="Q34" s="95">
        <f>+Q33</f>
        <v>0</v>
      </c>
      <c r="R34" s="97"/>
      <c r="S34" s="98">
        <f>+S33</f>
        <v>0</v>
      </c>
      <c r="T34" s="98">
        <f>+T33</f>
        <v>0</v>
      </c>
      <c r="U34" s="88">
        <f>SUM(S34:T34)</f>
        <v>0</v>
      </c>
      <c r="X34" s="53"/>
      <c r="Y34" s="53"/>
      <c r="Z34" s="53"/>
    </row>
    <row r="35" spans="2:26" s="41" customFormat="1" ht="14.25" customHeight="1">
      <c r="B35" s="52">
        <f t="shared" si="0"/>
        <v>44989</v>
      </c>
      <c r="C35" s="77">
        <v>0.36111</v>
      </c>
      <c r="D35" s="77">
        <v>0.38681</v>
      </c>
      <c r="E35" s="77">
        <v>0.31937</v>
      </c>
      <c r="F35" s="77">
        <v>0.01993</v>
      </c>
      <c r="G35" s="100"/>
      <c r="H35" s="100"/>
      <c r="I35" s="101">
        <v>0.03465</v>
      </c>
      <c r="J35" s="102">
        <f>+C35+F35+I35</f>
        <v>0.41569</v>
      </c>
      <c r="K35" s="103">
        <f>+D35+F35+I35</f>
        <v>0.44139</v>
      </c>
      <c r="L35" s="104">
        <f>+E35+F35+I35</f>
        <v>0.37395</v>
      </c>
      <c r="M35" s="95">
        <f>+M34</f>
        <v>0.0006</v>
      </c>
      <c r="N35" s="95">
        <f>+N34</f>
        <v>0.00848</v>
      </c>
      <c r="O35" s="105"/>
      <c r="P35" s="95">
        <f>+P33</f>
        <v>0.00095</v>
      </c>
      <c r="Q35" s="95">
        <f>+Q33</f>
        <v>0</v>
      </c>
      <c r="R35" s="106"/>
      <c r="S35" s="107">
        <f>+S33</f>
        <v>0</v>
      </c>
      <c r="T35" s="107">
        <f>+T33</f>
        <v>0</v>
      </c>
      <c r="U35" s="88">
        <f>SUM(S35:T35)</f>
        <v>0</v>
      </c>
      <c r="X35" s="53"/>
      <c r="Y35" s="53"/>
      <c r="Z35" s="53"/>
    </row>
    <row r="36" spans="2:26" s="41" customFormat="1" ht="14.25" customHeight="1">
      <c r="B36" s="46" t="s">
        <v>14</v>
      </c>
      <c r="C36" s="108" t="s">
        <v>52</v>
      </c>
      <c r="D36" s="108" t="s">
        <v>52</v>
      </c>
      <c r="E36" s="108" t="s">
        <v>52</v>
      </c>
      <c r="F36" s="108" t="s">
        <v>52</v>
      </c>
      <c r="G36" s="109">
        <v>113.0935</v>
      </c>
      <c r="H36" s="109">
        <v>-6.8242</v>
      </c>
      <c r="I36" s="108" t="s">
        <v>52</v>
      </c>
      <c r="J36" s="110">
        <f>+G36+H36</f>
        <v>106.2693</v>
      </c>
      <c r="K36" s="111"/>
      <c r="L36" s="112"/>
      <c r="M36" s="113">
        <f>+M25</f>
        <v>4.6058</v>
      </c>
      <c r="N36" s="114" t="s">
        <v>52</v>
      </c>
      <c r="O36" s="113">
        <f>+O25</f>
        <v>20.461199999999998</v>
      </c>
      <c r="P36" s="108" t="s">
        <v>52</v>
      </c>
      <c r="Q36" s="115">
        <f>+Q25</f>
        <v>0</v>
      </c>
      <c r="R36" s="116">
        <f>SUM(M36:Q36)</f>
        <v>25.067</v>
      </c>
      <c r="S36" s="115">
        <f>+S25</f>
        <v>0</v>
      </c>
      <c r="T36" s="115">
        <f>+T25</f>
        <v>0</v>
      </c>
      <c r="U36" s="117">
        <f>SUM(S36:T36)</f>
        <v>0</v>
      </c>
      <c r="X36" s="53"/>
      <c r="Y36" s="53"/>
      <c r="Z36" s="53"/>
    </row>
    <row r="37" spans="2:26" s="41" customFormat="1" ht="14.25" customHeight="1">
      <c r="B37" s="46" t="s">
        <v>15</v>
      </c>
      <c r="C37" s="108" t="s">
        <v>52</v>
      </c>
      <c r="D37" s="108" t="s">
        <v>52</v>
      </c>
      <c r="E37" s="108" t="s">
        <v>52</v>
      </c>
      <c r="F37" s="108" t="s">
        <v>52</v>
      </c>
      <c r="G37" s="108" t="s">
        <v>52</v>
      </c>
      <c r="H37" s="108" t="s">
        <v>52</v>
      </c>
      <c r="I37" s="108" t="s">
        <v>52</v>
      </c>
      <c r="J37" s="61"/>
      <c r="K37" s="62"/>
      <c r="L37" s="63"/>
      <c r="M37" s="146">
        <v>27.2294</v>
      </c>
      <c r="N37" s="114" t="s">
        <v>52</v>
      </c>
      <c r="O37" s="108" t="s">
        <v>52</v>
      </c>
      <c r="P37" s="108" t="s">
        <v>52</v>
      </c>
      <c r="Q37" s="108" t="s">
        <v>52</v>
      </c>
      <c r="R37" s="116">
        <f>SUM(M37:Q37)</f>
        <v>27.2294</v>
      </c>
      <c r="S37" s="108">
        <v>0</v>
      </c>
      <c r="T37" s="108">
        <v>0</v>
      </c>
      <c r="U37" s="117">
        <f>SUM(S37:T37)</f>
        <v>0</v>
      </c>
      <c r="X37" s="53"/>
      <c r="Y37" s="53"/>
      <c r="Z37" s="53"/>
    </row>
    <row r="38" spans="2:21" s="19" customFormat="1" ht="25.5" customHeight="1">
      <c r="B38" s="55" t="s">
        <v>16</v>
      </c>
      <c r="C38" s="119"/>
      <c r="D38" s="119"/>
      <c r="E38" s="119"/>
      <c r="F38" s="119"/>
      <c r="G38" s="119"/>
      <c r="H38" s="119"/>
      <c r="I38" s="119"/>
      <c r="J38" s="120" t="s">
        <v>17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1"/>
    </row>
    <row r="39" spans="3:21" s="19" customFormat="1" ht="15" customHeight="1">
      <c r="C39" s="122"/>
      <c r="D39" s="122"/>
      <c r="E39" s="122"/>
      <c r="F39" s="122"/>
      <c r="G39" s="122"/>
      <c r="H39" s="122"/>
      <c r="I39" s="122"/>
      <c r="J39" s="123">
        <f>J36/12</f>
        <v>8.855775</v>
      </c>
      <c r="K39" s="123"/>
      <c r="L39" s="123"/>
      <c r="M39" s="122"/>
      <c r="N39" s="122"/>
      <c r="O39" s="122"/>
      <c r="P39" s="122"/>
      <c r="Q39" s="122"/>
      <c r="R39" s="124"/>
      <c r="S39" s="122"/>
      <c r="T39" s="122"/>
      <c r="U39" s="122"/>
    </row>
    <row r="40" spans="3:21" s="19" customFormat="1" ht="15" customHeight="1"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  <c r="S40" s="122"/>
      <c r="T40" s="122"/>
      <c r="U40" s="122"/>
    </row>
    <row r="41" spans="2:21" s="19" customFormat="1" ht="14.25" customHeight="1">
      <c r="B41" s="37" t="s">
        <v>54</v>
      </c>
      <c r="C41" s="125"/>
      <c r="D41" s="125"/>
      <c r="E41" s="125"/>
      <c r="F41" s="125"/>
      <c r="G41" s="125"/>
      <c r="H41" s="125"/>
      <c r="I41" s="125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2:21" s="41" customFormat="1" ht="23.25" customHeight="1">
      <c r="B42" s="18" t="str">
        <f>+B31</f>
        <v>1 gennaio - 31 marzo 2023</v>
      </c>
      <c r="C42" s="126" t="s">
        <v>45</v>
      </c>
      <c r="D42" s="127"/>
      <c r="E42" s="128"/>
      <c r="F42" s="129" t="s">
        <v>46</v>
      </c>
      <c r="G42" s="129" t="s">
        <v>47</v>
      </c>
      <c r="H42" s="129" t="s">
        <v>48</v>
      </c>
      <c r="I42" s="130" t="s">
        <v>49</v>
      </c>
      <c r="J42" s="131" t="s">
        <v>2</v>
      </c>
      <c r="K42" s="132"/>
      <c r="L42" s="133"/>
      <c r="M42" s="134" t="s">
        <v>3</v>
      </c>
      <c r="N42" s="134" t="s">
        <v>4</v>
      </c>
      <c r="O42" s="134" t="s">
        <v>5</v>
      </c>
      <c r="P42" s="135" t="s">
        <v>6</v>
      </c>
      <c r="Q42" s="135" t="s">
        <v>7</v>
      </c>
      <c r="R42" s="136" t="s">
        <v>8</v>
      </c>
      <c r="S42" s="137" t="s">
        <v>50</v>
      </c>
      <c r="T42" s="137" t="s">
        <v>51</v>
      </c>
      <c r="U42" s="136" t="s">
        <v>9</v>
      </c>
    </row>
    <row r="43" spans="2:21" s="41" customFormat="1" ht="14.25" customHeight="1">
      <c r="B43" s="45" t="s">
        <v>10</v>
      </c>
      <c r="C43" s="129" t="s">
        <v>11</v>
      </c>
      <c r="D43" s="129" t="s">
        <v>12</v>
      </c>
      <c r="E43" s="129" t="s">
        <v>13</v>
      </c>
      <c r="F43" s="138"/>
      <c r="G43" s="138"/>
      <c r="H43" s="138"/>
      <c r="I43" s="138"/>
      <c r="J43" s="139" t="s">
        <v>11</v>
      </c>
      <c r="K43" s="140" t="s">
        <v>12</v>
      </c>
      <c r="L43" s="141" t="s">
        <v>13</v>
      </c>
      <c r="M43" s="142"/>
      <c r="N43" s="142"/>
      <c r="O43" s="142"/>
      <c r="P43" s="143"/>
      <c r="Q43" s="143"/>
      <c r="R43" s="144"/>
      <c r="S43" s="145"/>
      <c r="T43" s="145"/>
      <c r="U43" s="144"/>
    </row>
    <row r="44" spans="2:32" s="51" customFormat="1" ht="14.25" customHeight="1">
      <c r="B44" s="52">
        <f>+B33</f>
        <v>44927</v>
      </c>
      <c r="C44" s="77">
        <v>0.37911</v>
      </c>
      <c r="D44" s="77">
        <v>0.38776</v>
      </c>
      <c r="E44" s="77">
        <v>0.31867</v>
      </c>
      <c r="F44" s="77">
        <v>0.01993</v>
      </c>
      <c r="G44" s="78" t="s">
        <v>52</v>
      </c>
      <c r="H44" s="78" t="s">
        <v>52</v>
      </c>
      <c r="I44" s="79">
        <v>0.03465</v>
      </c>
      <c r="J44" s="80">
        <f>+C44+F44+I44</f>
        <v>0.43369</v>
      </c>
      <c r="K44" s="81">
        <f>+D44+F44+I44</f>
        <v>0.44234</v>
      </c>
      <c r="L44" s="82">
        <f>+E44+F44+I44</f>
        <v>0.37325</v>
      </c>
      <c r="M44" s="83">
        <f aca="true" t="shared" si="1" ref="M44:N46">+M33</f>
        <v>0.0006</v>
      </c>
      <c r="N44" s="83">
        <f t="shared" si="1"/>
        <v>0.00848</v>
      </c>
      <c r="O44" s="84"/>
      <c r="P44" s="85">
        <f aca="true" t="shared" si="2" ref="P44:Q46">+P33</f>
        <v>0.00095</v>
      </c>
      <c r="Q44" s="86">
        <f t="shared" si="2"/>
        <v>0</v>
      </c>
      <c r="R44" s="87">
        <f>+M45+N45+P45+Q45</f>
        <v>0.010029999999999999</v>
      </c>
      <c r="S44" s="147">
        <f aca="true" t="shared" si="3" ref="S44:T46">+S33</f>
        <v>0</v>
      </c>
      <c r="T44" s="147">
        <f t="shared" si="3"/>
        <v>0</v>
      </c>
      <c r="U44" s="88">
        <f>SUM(S44:T44)</f>
        <v>0</v>
      </c>
      <c r="V44" s="41"/>
      <c r="W44" s="41"/>
      <c r="X44" s="56"/>
      <c r="Y44" s="56"/>
      <c r="Z44" s="56"/>
      <c r="AA44" s="41"/>
      <c r="AB44" s="41"/>
      <c r="AC44" s="41"/>
      <c r="AD44" s="41"/>
      <c r="AE44" s="41"/>
      <c r="AF44" s="41"/>
    </row>
    <row r="45" spans="2:26" s="41" customFormat="1" ht="14.25" customHeight="1">
      <c r="B45" s="52">
        <f>+B34</f>
        <v>44958</v>
      </c>
      <c r="C45" s="77">
        <v>0.38301</v>
      </c>
      <c r="D45" s="77">
        <v>0.39495</v>
      </c>
      <c r="E45" s="77">
        <v>0.32804</v>
      </c>
      <c r="F45" s="77">
        <v>0.01993</v>
      </c>
      <c r="G45" s="90"/>
      <c r="H45" s="90"/>
      <c r="I45" s="79">
        <v>0.03465</v>
      </c>
      <c r="J45" s="92">
        <f>+C45+F45+I45</f>
        <v>0.43759000000000003</v>
      </c>
      <c r="K45" s="93">
        <f>+D45+F45+I45</f>
        <v>0.44953000000000004</v>
      </c>
      <c r="L45" s="94">
        <f>+E45+F45+I45</f>
        <v>0.38262</v>
      </c>
      <c r="M45" s="95">
        <f t="shared" si="1"/>
        <v>0.0006</v>
      </c>
      <c r="N45" s="95">
        <f t="shared" si="1"/>
        <v>0.00848</v>
      </c>
      <c r="O45" s="96"/>
      <c r="P45" s="95">
        <f t="shared" si="2"/>
        <v>0.00095</v>
      </c>
      <c r="Q45" s="95">
        <f t="shared" si="2"/>
        <v>0</v>
      </c>
      <c r="R45" s="97"/>
      <c r="S45" s="148">
        <f t="shared" si="3"/>
        <v>0</v>
      </c>
      <c r="T45" s="148">
        <f t="shared" si="3"/>
        <v>0</v>
      </c>
      <c r="U45" s="88">
        <f>SUM(S45:T45)</f>
        <v>0</v>
      </c>
      <c r="X45" s="56"/>
      <c r="Y45" s="56"/>
      <c r="Z45" s="56"/>
    </row>
    <row r="46" spans="2:26" s="41" customFormat="1" ht="14.25" customHeight="1">
      <c r="B46" s="52">
        <f>+B35</f>
        <v>44989</v>
      </c>
      <c r="C46" s="77">
        <v>0.36111</v>
      </c>
      <c r="D46" s="77">
        <v>0.38681</v>
      </c>
      <c r="E46" s="77">
        <v>0.31937</v>
      </c>
      <c r="F46" s="77">
        <v>0.01993</v>
      </c>
      <c r="G46" s="100"/>
      <c r="H46" s="100"/>
      <c r="I46" s="79">
        <v>0.03465</v>
      </c>
      <c r="J46" s="102">
        <f>+C46+F46+I46</f>
        <v>0.41569</v>
      </c>
      <c r="K46" s="103">
        <f>+D46+F46+I46</f>
        <v>0.44139</v>
      </c>
      <c r="L46" s="104">
        <f>+E46+F46+I46</f>
        <v>0.37395</v>
      </c>
      <c r="M46" s="95">
        <f t="shared" si="1"/>
        <v>0.0006</v>
      </c>
      <c r="N46" s="95">
        <f t="shared" si="1"/>
        <v>0.00848</v>
      </c>
      <c r="O46" s="105"/>
      <c r="P46" s="95">
        <f t="shared" si="2"/>
        <v>0.00095</v>
      </c>
      <c r="Q46" s="95">
        <f t="shared" si="2"/>
        <v>0</v>
      </c>
      <c r="R46" s="106"/>
      <c r="S46" s="149">
        <f t="shared" si="3"/>
        <v>0</v>
      </c>
      <c r="T46" s="149">
        <f t="shared" si="3"/>
        <v>0</v>
      </c>
      <c r="U46" s="88">
        <f>SUM(S46:T46)</f>
        <v>0</v>
      </c>
      <c r="X46" s="56"/>
      <c r="Y46" s="56"/>
      <c r="Z46" s="56"/>
    </row>
    <row r="47" spans="2:26" s="41" customFormat="1" ht="14.25" customHeight="1">
      <c r="B47" s="46" t="s">
        <v>14</v>
      </c>
      <c r="C47" s="108" t="s">
        <v>52</v>
      </c>
      <c r="D47" s="108" t="s">
        <v>52</v>
      </c>
      <c r="E47" s="108" t="s">
        <v>52</v>
      </c>
      <c r="F47" s="108" t="s">
        <v>52</v>
      </c>
      <c r="G47" s="109">
        <v>113.0935</v>
      </c>
      <c r="H47" s="109">
        <v>-6.8242</v>
      </c>
      <c r="I47" s="108" t="s">
        <v>52</v>
      </c>
      <c r="J47" s="110">
        <f>+G47+H47</f>
        <v>106.2693</v>
      </c>
      <c r="K47" s="111"/>
      <c r="L47" s="112"/>
      <c r="M47" s="113">
        <f>+M36</f>
        <v>4.6058</v>
      </c>
      <c r="N47" s="114" t="s">
        <v>52</v>
      </c>
      <c r="O47" s="113">
        <f>+O36</f>
        <v>20.461199999999998</v>
      </c>
      <c r="P47" s="108" t="s">
        <v>52</v>
      </c>
      <c r="Q47" s="115">
        <f>+Q36</f>
        <v>0</v>
      </c>
      <c r="R47" s="116">
        <f>SUM(M47:Q47)</f>
        <v>25.067</v>
      </c>
      <c r="S47" s="150">
        <v>0</v>
      </c>
      <c r="T47" s="150">
        <v>0</v>
      </c>
      <c r="U47" s="117">
        <f>SUM(S47:T47)</f>
        <v>0</v>
      </c>
      <c r="X47" s="56"/>
      <c r="Y47" s="56"/>
      <c r="Z47" s="56"/>
    </row>
    <row r="48" spans="2:26" s="41" customFormat="1" ht="14.25" customHeight="1">
      <c r="B48" s="46" t="s">
        <v>15</v>
      </c>
      <c r="C48" s="108" t="s">
        <v>52</v>
      </c>
      <c r="D48" s="108" t="s">
        <v>52</v>
      </c>
      <c r="E48" s="108" t="s">
        <v>52</v>
      </c>
      <c r="F48" s="108" t="s">
        <v>52</v>
      </c>
      <c r="G48" s="108" t="s">
        <v>52</v>
      </c>
      <c r="H48" s="108" t="s">
        <v>52</v>
      </c>
      <c r="I48" s="108" t="s">
        <v>52</v>
      </c>
      <c r="J48" s="61"/>
      <c r="K48" s="62"/>
      <c r="L48" s="63"/>
      <c r="M48" s="113">
        <v>30.2718</v>
      </c>
      <c r="N48" s="114" t="s">
        <v>52</v>
      </c>
      <c r="O48" s="108" t="s">
        <v>52</v>
      </c>
      <c r="P48" s="108" t="s">
        <v>52</v>
      </c>
      <c r="Q48" s="108" t="s">
        <v>52</v>
      </c>
      <c r="R48" s="116">
        <f>SUM(M48:Q48)</f>
        <v>30.2718</v>
      </c>
      <c r="S48" s="108">
        <v>0</v>
      </c>
      <c r="T48" s="108">
        <v>0</v>
      </c>
      <c r="U48" s="117">
        <f>SUM(S48:T48)</f>
        <v>0</v>
      </c>
      <c r="X48" s="56"/>
      <c r="Y48" s="56"/>
      <c r="Z48" s="56"/>
    </row>
    <row r="49" spans="2:21" s="19" customFormat="1" ht="25.5" customHeight="1">
      <c r="B49" s="55" t="s">
        <v>16</v>
      </c>
      <c r="C49" s="119"/>
      <c r="D49" s="119"/>
      <c r="E49" s="119"/>
      <c r="F49" s="119"/>
      <c r="G49" s="119"/>
      <c r="H49" s="119"/>
      <c r="I49" s="119"/>
      <c r="J49" s="120" t="s">
        <v>17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1"/>
    </row>
    <row r="50" spans="3:21" s="19" customFormat="1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3:21" s="19" customFormat="1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2:21" s="19" customFormat="1" ht="15" customHeight="1">
      <c r="B52" s="37" t="s">
        <v>58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2:21" s="19" customFormat="1" ht="15" customHeight="1">
      <c r="B53" s="18" t="str">
        <f>+B42</f>
        <v>1 gennaio - 31 marzo 2023</v>
      </c>
      <c r="C53" s="126" t="s">
        <v>45</v>
      </c>
      <c r="D53" s="127"/>
      <c r="E53" s="128"/>
      <c r="F53" s="129" t="s">
        <v>46</v>
      </c>
      <c r="G53" s="129" t="s">
        <v>47</v>
      </c>
      <c r="H53" s="129" t="s">
        <v>48</v>
      </c>
      <c r="I53" s="130" t="s">
        <v>49</v>
      </c>
      <c r="J53" s="131" t="s">
        <v>2</v>
      </c>
      <c r="K53" s="132"/>
      <c r="L53" s="133"/>
      <c r="M53" s="134" t="s">
        <v>3</v>
      </c>
      <c r="N53" s="134" t="s">
        <v>4</v>
      </c>
      <c r="O53" s="134" t="s">
        <v>5</v>
      </c>
      <c r="P53" s="135" t="s">
        <v>6</v>
      </c>
      <c r="Q53" s="135" t="s">
        <v>7</v>
      </c>
      <c r="R53" s="136" t="s">
        <v>8</v>
      </c>
      <c r="S53" s="137" t="s">
        <v>50</v>
      </c>
      <c r="T53" s="137" t="s">
        <v>51</v>
      </c>
      <c r="U53" s="136" t="s">
        <v>9</v>
      </c>
    </row>
    <row r="54" spans="2:21" s="19" customFormat="1" ht="15" customHeight="1">
      <c r="B54" s="45" t="s">
        <v>10</v>
      </c>
      <c r="C54" s="129" t="s">
        <v>11</v>
      </c>
      <c r="D54" s="129" t="s">
        <v>12</v>
      </c>
      <c r="E54" s="129" t="s">
        <v>13</v>
      </c>
      <c r="F54" s="138"/>
      <c r="G54" s="138"/>
      <c r="H54" s="138"/>
      <c r="I54" s="138"/>
      <c r="J54" s="139" t="s">
        <v>11</v>
      </c>
      <c r="K54" s="140" t="s">
        <v>12</v>
      </c>
      <c r="L54" s="141" t="s">
        <v>13</v>
      </c>
      <c r="M54" s="142"/>
      <c r="N54" s="142"/>
      <c r="O54" s="142"/>
      <c r="P54" s="143"/>
      <c r="Q54" s="143"/>
      <c r="R54" s="144"/>
      <c r="S54" s="145"/>
      <c r="T54" s="145"/>
      <c r="U54" s="144"/>
    </row>
    <row r="55" spans="2:21" s="19" customFormat="1" ht="15" customHeight="1">
      <c r="B55" s="52">
        <f>+B44</f>
        <v>44927</v>
      </c>
      <c r="C55" s="77">
        <v>0.37911</v>
      </c>
      <c r="D55" s="77">
        <v>0.38776</v>
      </c>
      <c r="E55" s="77">
        <v>0.31867</v>
      </c>
      <c r="F55" s="77">
        <v>0.01993</v>
      </c>
      <c r="G55" s="78" t="s">
        <v>52</v>
      </c>
      <c r="H55" s="78" t="s">
        <v>52</v>
      </c>
      <c r="I55" s="79">
        <v>0.03465</v>
      </c>
      <c r="J55" s="80">
        <f>+C55+F55+I55</f>
        <v>0.43369</v>
      </c>
      <c r="K55" s="81">
        <f>+D55+F55+I55</f>
        <v>0.44234</v>
      </c>
      <c r="L55" s="82">
        <f>+E55+F55+I55</f>
        <v>0.37325</v>
      </c>
      <c r="M55" s="83">
        <f aca="true" t="shared" si="4" ref="M55:N55">+M44</f>
        <v>0.0006</v>
      </c>
      <c r="N55" s="83">
        <f t="shared" si="4"/>
        <v>0.00848</v>
      </c>
      <c r="O55" s="84"/>
      <c r="P55" s="85">
        <f aca="true" t="shared" si="5" ref="P55:Q55">+P44</f>
        <v>0.00095</v>
      </c>
      <c r="Q55" s="86">
        <f t="shared" si="5"/>
        <v>0</v>
      </c>
      <c r="R55" s="87">
        <f>+M56+N56+P56+Q56</f>
        <v>0.010029999999999999</v>
      </c>
      <c r="S55" s="147">
        <f aca="true" t="shared" si="6" ref="S55:T55">+S44</f>
        <v>0</v>
      </c>
      <c r="T55" s="147">
        <f t="shared" si="6"/>
        <v>0</v>
      </c>
      <c r="U55" s="88">
        <f>SUM(S55:T55)</f>
        <v>0</v>
      </c>
    </row>
    <row r="56" spans="2:21" s="19" customFormat="1" ht="15" customHeight="1">
      <c r="B56" s="52">
        <f>+B45</f>
        <v>44958</v>
      </c>
      <c r="C56" s="77">
        <v>0.38301</v>
      </c>
      <c r="D56" s="77">
        <v>0.39495</v>
      </c>
      <c r="E56" s="77">
        <v>0.32804</v>
      </c>
      <c r="F56" s="77">
        <v>0.01993</v>
      </c>
      <c r="G56" s="90"/>
      <c r="H56" s="90"/>
      <c r="I56" s="79">
        <v>0.03465</v>
      </c>
      <c r="J56" s="92">
        <f>+C56+F56+I56</f>
        <v>0.43759000000000003</v>
      </c>
      <c r="K56" s="93">
        <f>+D56+F56+I56</f>
        <v>0.44953000000000004</v>
      </c>
      <c r="L56" s="94">
        <f>+E56+F56+I56</f>
        <v>0.38262</v>
      </c>
      <c r="M56" s="95">
        <f aca="true" t="shared" si="7" ref="M56:N56">+M45</f>
        <v>0.0006</v>
      </c>
      <c r="N56" s="95">
        <f t="shared" si="7"/>
        <v>0.00848</v>
      </c>
      <c r="O56" s="96"/>
      <c r="P56" s="95">
        <f aca="true" t="shared" si="8" ref="P56:Q56">+P45</f>
        <v>0.00095</v>
      </c>
      <c r="Q56" s="95">
        <f t="shared" si="8"/>
        <v>0</v>
      </c>
      <c r="R56" s="97"/>
      <c r="S56" s="148">
        <f aca="true" t="shared" si="9" ref="S56:T56">+S45</f>
        <v>0</v>
      </c>
      <c r="T56" s="148">
        <f t="shared" si="9"/>
        <v>0</v>
      </c>
      <c r="U56" s="88">
        <f>SUM(S56:T56)</f>
        <v>0</v>
      </c>
    </row>
    <row r="57" spans="2:21" s="19" customFormat="1" ht="15" customHeight="1">
      <c r="B57" s="52">
        <f>+B46</f>
        <v>44989</v>
      </c>
      <c r="C57" s="77">
        <v>0.36111</v>
      </c>
      <c r="D57" s="77">
        <v>0.38681</v>
      </c>
      <c r="E57" s="77">
        <v>0.31937</v>
      </c>
      <c r="F57" s="77">
        <v>0.01993</v>
      </c>
      <c r="G57" s="100"/>
      <c r="H57" s="100"/>
      <c r="I57" s="79">
        <v>0.03465</v>
      </c>
      <c r="J57" s="102">
        <f>+C57+F57+I57</f>
        <v>0.41569</v>
      </c>
      <c r="K57" s="103">
        <f>+D57+F57+I57</f>
        <v>0.44139</v>
      </c>
      <c r="L57" s="104">
        <f>+E57+F57+I57</f>
        <v>0.37395</v>
      </c>
      <c r="M57" s="95">
        <f aca="true" t="shared" si="10" ref="M57:N57">+M46</f>
        <v>0.0006</v>
      </c>
      <c r="N57" s="95">
        <f t="shared" si="10"/>
        <v>0.00848</v>
      </c>
      <c r="O57" s="105"/>
      <c r="P57" s="95">
        <f aca="true" t="shared" si="11" ref="P57:Q57">+P46</f>
        <v>0.00095</v>
      </c>
      <c r="Q57" s="95">
        <f t="shared" si="11"/>
        <v>0</v>
      </c>
      <c r="R57" s="106"/>
      <c r="S57" s="149">
        <f aca="true" t="shared" si="12" ref="S57:T57">+S46</f>
        <v>0</v>
      </c>
      <c r="T57" s="149">
        <f t="shared" si="12"/>
        <v>0</v>
      </c>
      <c r="U57" s="88">
        <f>SUM(S57:T57)</f>
        <v>0</v>
      </c>
    </row>
    <row r="58" spans="2:21" s="19" customFormat="1" ht="15" customHeight="1">
      <c r="B58" s="46" t="s">
        <v>14</v>
      </c>
      <c r="C58" s="108" t="s">
        <v>52</v>
      </c>
      <c r="D58" s="108" t="s">
        <v>52</v>
      </c>
      <c r="E58" s="108" t="s">
        <v>52</v>
      </c>
      <c r="F58" s="108" t="s">
        <v>52</v>
      </c>
      <c r="G58" s="109">
        <v>113.0935</v>
      </c>
      <c r="H58" s="109">
        <v>-6.8242</v>
      </c>
      <c r="I58" s="108" t="s">
        <v>52</v>
      </c>
      <c r="J58" s="110">
        <f>+G58+H58</f>
        <v>106.2693</v>
      </c>
      <c r="K58" s="111"/>
      <c r="L58" s="112"/>
      <c r="M58" s="113">
        <f>506.64/100</f>
        <v>5.0664</v>
      </c>
      <c r="N58" s="114" t="s">
        <v>52</v>
      </c>
      <c r="O58" s="113">
        <f>+O47</f>
        <v>20.461199999999998</v>
      </c>
      <c r="P58" s="108" t="s">
        <v>52</v>
      </c>
      <c r="Q58" s="115">
        <f>+Q47</f>
        <v>0</v>
      </c>
      <c r="R58" s="116">
        <f>SUM(M58:Q58)</f>
        <v>25.5276</v>
      </c>
      <c r="S58" s="150">
        <v>0</v>
      </c>
      <c r="T58" s="150">
        <v>0</v>
      </c>
      <c r="U58" s="117">
        <f>SUM(S58:T58)</f>
        <v>0</v>
      </c>
    </row>
    <row r="59" spans="2:21" s="19" customFormat="1" ht="15" customHeight="1">
      <c r="B59" s="46" t="s">
        <v>15</v>
      </c>
      <c r="C59" s="108" t="s">
        <v>52</v>
      </c>
      <c r="D59" s="108" t="s">
        <v>52</v>
      </c>
      <c r="E59" s="108" t="s">
        <v>52</v>
      </c>
      <c r="F59" s="108" t="s">
        <v>52</v>
      </c>
      <c r="G59" s="108" t="s">
        <v>52</v>
      </c>
      <c r="H59" s="108" t="s">
        <v>52</v>
      </c>
      <c r="I59" s="108" t="s">
        <v>52</v>
      </c>
      <c r="J59" s="61"/>
      <c r="K59" s="62"/>
      <c r="L59" s="63"/>
      <c r="M59" s="113">
        <v>30.2718</v>
      </c>
      <c r="N59" s="114" t="s">
        <v>52</v>
      </c>
      <c r="O59" s="108" t="s">
        <v>52</v>
      </c>
      <c r="P59" s="108" t="s">
        <v>52</v>
      </c>
      <c r="Q59" s="108" t="s">
        <v>52</v>
      </c>
      <c r="R59" s="116">
        <f>SUM(M59:Q59)</f>
        <v>30.2718</v>
      </c>
      <c r="S59" s="108">
        <v>0</v>
      </c>
      <c r="T59" s="108">
        <v>0</v>
      </c>
      <c r="U59" s="117">
        <f>SUM(S59:T59)</f>
        <v>0</v>
      </c>
    </row>
    <row r="60" spans="2:21" s="19" customFormat="1" ht="15" customHeight="1">
      <c r="B60" s="55" t="s">
        <v>16</v>
      </c>
      <c r="C60" s="119"/>
      <c r="D60" s="119"/>
      <c r="E60" s="119"/>
      <c r="F60" s="119"/>
      <c r="G60" s="119"/>
      <c r="H60" s="119"/>
      <c r="I60" s="119"/>
      <c r="J60" s="120" t="s">
        <v>17</v>
      </c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1"/>
    </row>
    <row r="61" spans="3:21" s="19" customFormat="1" ht="15" customHeight="1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</row>
    <row r="62" spans="3:21" s="19" customFormat="1" ht="15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3:21" s="19" customFormat="1" ht="15" customHeight="1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3:21" s="19" customFormat="1" ht="15" customHeight="1"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2:21" s="19" customFormat="1" ht="14.25" customHeight="1">
      <c r="B65" s="37" t="s">
        <v>59</v>
      </c>
      <c r="C65" s="125"/>
      <c r="D65" s="125"/>
      <c r="E65" s="125"/>
      <c r="F65" s="125"/>
      <c r="G65" s="125"/>
      <c r="H65" s="125"/>
      <c r="I65" s="125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2:21" s="41" customFormat="1" ht="23.25" customHeight="1">
      <c r="B66" s="18" t="str">
        <f>+B42</f>
        <v>1 gennaio - 31 marzo 2023</v>
      </c>
      <c r="C66" s="126" t="s">
        <v>45</v>
      </c>
      <c r="D66" s="127"/>
      <c r="E66" s="128"/>
      <c r="F66" s="129" t="s">
        <v>46</v>
      </c>
      <c r="G66" s="129" t="s">
        <v>47</v>
      </c>
      <c r="H66" s="129" t="s">
        <v>48</v>
      </c>
      <c r="I66" s="130" t="s">
        <v>49</v>
      </c>
      <c r="J66" s="131" t="s">
        <v>2</v>
      </c>
      <c r="K66" s="132"/>
      <c r="L66" s="133"/>
      <c r="M66" s="134" t="s">
        <v>3</v>
      </c>
      <c r="N66" s="134" t="s">
        <v>4</v>
      </c>
      <c r="O66" s="134" t="s">
        <v>5</v>
      </c>
      <c r="P66" s="135" t="s">
        <v>6</v>
      </c>
      <c r="Q66" s="135" t="s">
        <v>7</v>
      </c>
      <c r="R66" s="136" t="s">
        <v>8</v>
      </c>
      <c r="S66" s="137" t="s">
        <v>50</v>
      </c>
      <c r="T66" s="137" t="s">
        <v>51</v>
      </c>
      <c r="U66" s="136" t="s">
        <v>9</v>
      </c>
    </row>
    <row r="67" spans="2:21" s="41" customFormat="1" ht="14.25" customHeight="1">
      <c r="B67" s="45" t="s">
        <v>10</v>
      </c>
      <c r="C67" s="129" t="s">
        <v>11</v>
      </c>
      <c r="D67" s="129" t="s">
        <v>12</v>
      </c>
      <c r="E67" s="129" t="s">
        <v>13</v>
      </c>
      <c r="F67" s="151"/>
      <c r="G67" s="151"/>
      <c r="H67" s="151"/>
      <c r="I67" s="151"/>
      <c r="J67" s="139" t="s">
        <v>11</v>
      </c>
      <c r="K67" s="140" t="s">
        <v>12</v>
      </c>
      <c r="L67" s="141" t="s">
        <v>13</v>
      </c>
      <c r="M67" s="142"/>
      <c r="N67" s="142"/>
      <c r="O67" s="142"/>
      <c r="P67" s="143"/>
      <c r="Q67" s="143"/>
      <c r="R67" s="144"/>
      <c r="S67" s="145"/>
      <c r="T67" s="145"/>
      <c r="U67" s="144"/>
    </row>
    <row r="68" spans="2:32" s="51" customFormat="1" ht="14.25" customHeight="1">
      <c r="B68" s="52">
        <f aca="true" t="shared" si="13" ref="B68:B70">+B44</f>
        <v>44927</v>
      </c>
      <c r="C68" s="77">
        <v>0.37911</v>
      </c>
      <c r="D68" s="77">
        <v>0.38776</v>
      </c>
      <c r="E68" s="77">
        <v>0.31867</v>
      </c>
      <c r="F68" s="77">
        <v>0.01993</v>
      </c>
      <c r="G68" s="78" t="s">
        <v>52</v>
      </c>
      <c r="H68" s="78" t="s">
        <v>52</v>
      </c>
      <c r="I68" s="79">
        <v>0.03465</v>
      </c>
      <c r="J68" s="80">
        <f>+C68+F68+I68</f>
        <v>0.43369</v>
      </c>
      <c r="K68" s="81">
        <f>+D68+F68+I68</f>
        <v>0.44234</v>
      </c>
      <c r="L68" s="82">
        <f>+E68+F68+I68</f>
        <v>0.37325</v>
      </c>
      <c r="M68" s="85">
        <f aca="true" t="shared" si="14" ref="M68:N70">+M44</f>
        <v>0.0006</v>
      </c>
      <c r="N68" s="83">
        <f t="shared" si="14"/>
        <v>0.00848</v>
      </c>
      <c r="O68" s="84"/>
      <c r="P68" s="85">
        <f aca="true" t="shared" si="15" ref="P68:Q70">+P44</f>
        <v>0.00095</v>
      </c>
      <c r="Q68" s="85">
        <f t="shared" si="15"/>
        <v>0</v>
      </c>
      <c r="R68" s="87">
        <f>+M69+N69+P69+Q69</f>
        <v>0.010029999999999999</v>
      </c>
      <c r="S68" s="147">
        <f>2.859/100</f>
        <v>0.02859</v>
      </c>
      <c r="T68" s="147">
        <f>0.4781/100</f>
        <v>0.0047810000000000005</v>
      </c>
      <c r="U68" s="88">
        <f>SUM(S68:T68)</f>
        <v>0.033371</v>
      </c>
      <c r="V68" s="41"/>
      <c r="W68" s="41"/>
      <c r="X68" s="41"/>
      <c r="Y68" s="41"/>
      <c r="Z68" s="56"/>
      <c r="AA68" s="41"/>
      <c r="AB68" s="41"/>
      <c r="AC68" s="41"/>
      <c r="AD68" s="41"/>
      <c r="AE68" s="41"/>
      <c r="AF68" s="41"/>
    </row>
    <row r="69" spans="2:26" s="41" customFormat="1" ht="14.25" customHeight="1">
      <c r="B69" s="52">
        <f t="shared" si="13"/>
        <v>44958</v>
      </c>
      <c r="C69" s="77">
        <v>0.38301</v>
      </c>
      <c r="D69" s="77">
        <v>0.39495</v>
      </c>
      <c r="E69" s="77">
        <v>0.32804</v>
      </c>
      <c r="F69" s="77">
        <v>0.01993</v>
      </c>
      <c r="G69" s="90"/>
      <c r="H69" s="90"/>
      <c r="I69" s="91">
        <v>0.03465</v>
      </c>
      <c r="J69" s="92">
        <f>+C69+F69+I69</f>
        <v>0.43759000000000003</v>
      </c>
      <c r="K69" s="93">
        <f>+D69+F69+I69</f>
        <v>0.44953000000000004</v>
      </c>
      <c r="L69" s="94">
        <f>+E69+F69+I69</f>
        <v>0.38262</v>
      </c>
      <c r="M69" s="95">
        <f t="shared" si="14"/>
        <v>0.0006</v>
      </c>
      <c r="N69" s="95">
        <f t="shared" si="14"/>
        <v>0.00848</v>
      </c>
      <c r="O69" s="96"/>
      <c r="P69" s="95">
        <f t="shared" si="15"/>
        <v>0.00095</v>
      </c>
      <c r="Q69" s="95">
        <f t="shared" si="15"/>
        <v>0</v>
      </c>
      <c r="R69" s="97"/>
      <c r="S69" s="148">
        <f>2.859/100</f>
        <v>0.02859</v>
      </c>
      <c r="T69" s="148">
        <f>T68</f>
        <v>0.0047810000000000005</v>
      </c>
      <c r="U69" s="88">
        <f>SUM(S69:T69)</f>
        <v>0.033371</v>
      </c>
      <c r="Z69" s="56"/>
    </row>
    <row r="70" spans="2:26" s="41" customFormat="1" ht="14.25" customHeight="1">
      <c r="B70" s="52">
        <f t="shared" si="13"/>
        <v>44989</v>
      </c>
      <c r="C70" s="77">
        <v>0.36111</v>
      </c>
      <c r="D70" s="77">
        <v>0.38681</v>
      </c>
      <c r="E70" s="77">
        <v>0.31937</v>
      </c>
      <c r="F70" s="77">
        <v>0.01993</v>
      </c>
      <c r="G70" s="100"/>
      <c r="H70" s="100"/>
      <c r="I70" s="101">
        <v>0.03465</v>
      </c>
      <c r="J70" s="102">
        <f>+C70+F70+I70</f>
        <v>0.41569</v>
      </c>
      <c r="K70" s="103">
        <f>+D70+F70+I70</f>
        <v>0.44139</v>
      </c>
      <c r="L70" s="104">
        <f>+E70+F70+I70</f>
        <v>0.37395</v>
      </c>
      <c r="M70" s="95">
        <f t="shared" si="14"/>
        <v>0.0006</v>
      </c>
      <c r="N70" s="95">
        <f t="shared" si="14"/>
        <v>0.00848</v>
      </c>
      <c r="O70" s="105"/>
      <c r="P70" s="95">
        <f t="shared" si="15"/>
        <v>0.00095</v>
      </c>
      <c r="Q70" s="95">
        <f t="shared" si="15"/>
        <v>0</v>
      </c>
      <c r="R70" s="106"/>
      <c r="S70" s="149">
        <f>2.859/100</f>
        <v>0.02859</v>
      </c>
      <c r="T70" s="149">
        <f>T68</f>
        <v>0.0047810000000000005</v>
      </c>
      <c r="U70" s="88">
        <f>SUM(S70:T70)</f>
        <v>0.033371</v>
      </c>
      <c r="Z70" s="56"/>
    </row>
    <row r="71" spans="2:26" s="41" customFormat="1" ht="14.25" customHeight="1">
      <c r="B71" s="46" t="s">
        <v>14</v>
      </c>
      <c r="C71" s="108" t="s">
        <v>52</v>
      </c>
      <c r="D71" s="108" t="s">
        <v>52</v>
      </c>
      <c r="E71" s="108" t="s">
        <v>52</v>
      </c>
      <c r="F71" s="108" t="s">
        <v>52</v>
      </c>
      <c r="G71" s="109">
        <v>113.0935</v>
      </c>
      <c r="H71" s="109">
        <v>-6.8242</v>
      </c>
      <c r="I71" s="108" t="s">
        <v>52</v>
      </c>
      <c r="J71" s="110">
        <f>+G71+H71</f>
        <v>106.2693</v>
      </c>
      <c r="K71" s="111"/>
      <c r="L71" s="112"/>
      <c r="M71" s="152">
        <v>5.0664</v>
      </c>
      <c r="N71" s="114" t="s">
        <v>52</v>
      </c>
      <c r="O71" s="113">
        <f>+O47</f>
        <v>20.461199999999998</v>
      </c>
      <c r="P71" s="108" t="s">
        <v>52</v>
      </c>
      <c r="Q71" s="115">
        <f>+Q47</f>
        <v>0</v>
      </c>
      <c r="R71" s="116">
        <f>SUM(M71:Q71)</f>
        <v>25.5276</v>
      </c>
      <c r="S71" s="150">
        <f>924.96/100</f>
        <v>9.249600000000001</v>
      </c>
      <c r="T71" s="150">
        <f>1197.12/100</f>
        <v>11.9712</v>
      </c>
      <c r="U71" s="116">
        <f>SUM(S71:T71)</f>
        <v>21.2208</v>
      </c>
      <c r="Z71" s="56"/>
    </row>
    <row r="72" spans="2:26" s="41" customFormat="1" ht="14.25" customHeight="1">
      <c r="B72" s="46" t="s">
        <v>15</v>
      </c>
      <c r="C72" s="108" t="s">
        <v>52</v>
      </c>
      <c r="D72" s="108" t="s">
        <v>52</v>
      </c>
      <c r="E72" s="108" t="s">
        <v>52</v>
      </c>
      <c r="F72" s="108" t="s">
        <v>52</v>
      </c>
      <c r="G72" s="108" t="s">
        <v>52</v>
      </c>
      <c r="H72" s="108" t="s">
        <v>52</v>
      </c>
      <c r="I72" s="108" t="s">
        <v>52</v>
      </c>
      <c r="J72" s="61"/>
      <c r="K72" s="62"/>
      <c r="L72" s="63"/>
      <c r="M72" s="152">
        <f>+M48</f>
        <v>30.2718</v>
      </c>
      <c r="N72" s="114" t="s">
        <v>52</v>
      </c>
      <c r="O72" s="108" t="s">
        <v>52</v>
      </c>
      <c r="P72" s="108" t="s">
        <v>52</v>
      </c>
      <c r="Q72" s="108" t="s">
        <v>52</v>
      </c>
      <c r="R72" s="116">
        <f>SUM(M72:Q72)</f>
        <v>30.2718</v>
      </c>
      <c r="S72" s="108">
        <f>1060.8/100</f>
        <v>10.607999999999999</v>
      </c>
      <c r="T72" s="108">
        <f>1373.16/100</f>
        <v>13.7316</v>
      </c>
      <c r="U72" s="116">
        <f>SUM(S72:T72)</f>
        <v>24.339599999999997</v>
      </c>
      <c r="Z72" s="56"/>
    </row>
    <row r="73" spans="1:26" s="41" customFormat="1" ht="14.25" customHeight="1" hidden="1">
      <c r="A73" s="41">
        <v>12</v>
      </c>
      <c r="B73" s="46"/>
      <c r="C73" s="153"/>
      <c r="D73" s="153"/>
      <c r="E73" s="153"/>
      <c r="F73" s="153"/>
      <c r="G73" s="153">
        <v>9.424458333333334</v>
      </c>
      <c r="H73" s="153">
        <v>-0.5686833333333333</v>
      </c>
      <c r="I73" s="153"/>
      <c r="J73" s="57"/>
      <c r="K73" s="54"/>
      <c r="L73" s="54"/>
      <c r="M73" s="153">
        <f>+M71/$A$73</f>
        <v>0.42219999999999996</v>
      </c>
      <c r="N73" s="153"/>
      <c r="O73" s="153">
        <f>+O71/$A$73</f>
        <v>1.7050999999999998</v>
      </c>
      <c r="P73" s="153"/>
      <c r="Q73" s="153">
        <f>+Q71/$A$73</f>
        <v>0</v>
      </c>
      <c r="R73" s="153">
        <f>+R71/$A$73</f>
        <v>2.1273</v>
      </c>
      <c r="S73" s="153">
        <f>+S71/$A$73</f>
        <v>0.7708</v>
      </c>
      <c r="T73" s="153">
        <f>+T71/$A$73</f>
        <v>0.9975999999999999</v>
      </c>
      <c r="U73" s="153">
        <f>+U71/$A$73</f>
        <v>1.7684</v>
      </c>
      <c r="Z73" s="56"/>
    </row>
    <row r="74" spans="2:26" s="41" customFormat="1" ht="14.25" customHeight="1" hidden="1">
      <c r="B74" s="46"/>
      <c r="C74" s="153"/>
      <c r="D74" s="153"/>
      <c r="E74" s="153"/>
      <c r="F74" s="153"/>
      <c r="G74" s="153"/>
      <c r="H74" s="153"/>
      <c r="I74" s="153"/>
      <c r="J74" s="57"/>
      <c r="K74" s="54"/>
      <c r="L74" s="54"/>
      <c r="M74" s="153">
        <f>+M72/$A$73</f>
        <v>2.52265</v>
      </c>
      <c r="N74" s="153"/>
      <c r="O74" s="153"/>
      <c r="P74" s="153"/>
      <c r="Q74" s="153"/>
      <c r="R74" s="153">
        <f>+R72/$A$73</f>
        <v>2.52265</v>
      </c>
      <c r="S74" s="153">
        <f>+S72/$A$73</f>
        <v>0.8839999999999999</v>
      </c>
      <c r="T74" s="153">
        <f>+T72/$A$73</f>
        <v>1.1443</v>
      </c>
      <c r="U74" s="153">
        <f>+U72/$A$73</f>
        <v>2.0282999999999998</v>
      </c>
      <c r="Z74" s="56"/>
    </row>
    <row r="75" spans="2:25" s="19" customFormat="1" ht="25.5" customHeight="1">
      <c r="B75" s="55" t="s">
        <v>16</v>
      </c>
      <c r="C75" s="119"/>
      <c r="D75" s="119"/>
      <c r="E75" s="119"/>
      <c r="F75" s="119"/>
      <c r="G75" s="119"/>
      <c r="H75" s="119"/>
      <c r="I75" s="119"/>
      <c r="J75" s="120" t="s">
        <v>17</v>
      </c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1"/>
      <c r="V75" s="41"/>
      <c r="W75" s="41"/>
      <c r="X75" s="41"/>
      <c r="Y75" s="41"/>
    </row>
    <row r="76" spans="22:25" s="19" customFormat="1" ht="14.25" customHeight="1">
      <c r="V76" s="41"/>
      <c r="X76" s="41"/>
      <c r="Y76" s="41"/>
    </row>
    <row r="77" spans="22:25" s="19" customFormat="1" ht="14.25" customHeight="1">
      <c r="V77" s="41"/>
      <c r="X77" s="41"/>
      <c r="Y77" s="41"/>
    </row>
    <row r="78" spans="22:25" s="19" customFormat="1" ht="14.25" customHeight="1">
      <c r="V78" s="41"/>
      <c r="W78" s="41"/>
      <c r="X78" s="41"/>
      <c r="Y78" s="41"/>
    </row>
    <row r="79" spans="22:25" s="19" customFormat="1" ht="14.25" customHeight="1">
      <c r="V79" s="41"/>
      <c r="W79" s="41"/>
      <c r="X79" s="41"/>
      <c r="Y79" s="41"/>
    </row>
    <row r="80" spans="22:25" s="19" customFormat="1" ht="14.25" customHeight="1">
      <c r="V80" s="41"/>
      <c r="W80" s="41"/>
      <c r="X80" s="41"/>
      <c r="Y80" s="41"/>
    </row>
    <row r="81" spans="22:25" s="19" customFormat="1" ht="14.25" customHeight="1">
      <c r="V81" s="41"/>
      <c r="W81" s="41"/>
      <c r="X81" s="41"/>
      <c r="Y81" s="41"/>
    </row>
    <row r="82" spans="2:25" s="19" customFormat="1" ht="14.25" customHeight="1" hidden="1">
      <c r="B82" s="1" t="s">
        <v>18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V82" s="41"/>
      <c r="W82" s="41"/>
      <c r="X82" s="41"/>
      <c r="Y82" s="41"/>
    </row>
    <row r="83" spans="2:25" s="19" customFormat="1" ht="14.25" customHeight="1" hidden="1">
      <c r="B83" s="22" t="s">
        <v>22</v>
      </c>
      <c r="C83" s="23"/>
      <c r="D83" s="23"/>
      <c r="E83" s="23"/>
      <c r="F83" s="23"/>
      <c r="G83" s="23">
        <f>1.274/100</f>
        <v>0.01274</v>
      </c>
      <c r="H83" s="23" t="s">
        <v>23</v>
      </c>
      <c r="I83" s="24" t="s">
        <v>20</v>
      </c>
      <c r="J83" s="24"/>
      <c r="K83" s="24"/>
      <c r="L83" s="23"/>
      <c r="M83" s="25"/>
      <c r="V83" s="41"/>
      <c r="W83" s="41"/>
      <c r="X83" s="41"/>
      <c r="Y83" s="41"/>
    </row>
    <row r="84" spans="2:25" s="19" customFormat="1" ht="14.25" customHeight="1" hidden="1">
      <c r="B84" s="26" t="s">
        <v>24</v>
      </c>
      <c r="C84" s="27"/>
      <c r="D84" s="27"/>
      <c r="E84" s="27"/>
      <c r="F84" s="27"/>
      <c r="G84" s="27">
        <f>1.689/100</f>
        <v>0.016890000000000002</v>
      </c>
      <c r="H84" s="27" t="s">
        <v>23</v>
      </c>
      <c r="I84" s="28" t="str">
        <f>+I83</f>
        <v>Del.720_22 - Tabella 4</v>
      </c>
      <c r="J84" s="28"/>
      <c r="K84" s="28"/>
      <c r="L84" s="27"/>
      <c r="M84" s="29"/>
      <c r="V84" s="41"/>
      <c r="W84" s="41"/>
      <c r="X84" s="41"/>
      <c r="Y84" s="41"/>
    </row>
    <row r="85" spans="2:25" s="19" customFormat="1" ht="38.25" hidden="1">
      <c r="B85" s="30" t="s">
        <v>25</v>
      </c>
      <c r="C85" s="31"/>
      <c r="D85" s="31"/>
      <c r="E85" s="31"/>
      <c r="F85" s="31"/>
      <c r="G85" s="31">
        <f>1.689/100</f>
        <v>0.016890000000000002</v>
      </c>
      <c r="H85" s="31" t="s">
        <v>23</v>
      </c>
      <c r="I85" s="32" t="str">
        <f>+I84</f>
        <v>Del.720_22 - Tabella 4</v>
      </c>
      <c r="J85" s="32"/>
      <c r="K85" s="32"/>
      <c r="L85" s="31"/>
      <c r="M85" s="33" t="s">
        <v>21</v>
      </c>
      <c r="V85" s="41"/>
      <c r="W85" s="41"/>
      <c r="X85" s="41"/>
      <c r="Y85" s="41"/>
    </row>
    <row r="86" spans="22:25" s="19" customFormat="1" ht="14.25" customHeight="1">
      <c r="V86" s="41"/>
      <c r="W86" s="41"/>
      <c r="X86" s="41"/>
      <c r="Y86" s="41"/>
    </row>
    <row r="87" spans="22:25" s="19" customFormat="1" ht="14.25" customHeight="1">
      <c r="V87" s="41"/>
      <c r="W87" s="41"/>
      <c r="X87" s="41"/>
      <c r="Y87" s="41"/>
    </row>
    <row r="88" spans="22:25" s="19" customFormat="1" ht="14.25" customHeight="1">
      <c r="V88" s="41"/>
      <c r="W88" s="41"/>
      <c r="X88" s="41"/>
      <c r="Y88" s="41"/>
    </row>
    <row r="89" spans="22:25" s="19" customFormat="1" ht="14.25" customHeight="1">
      <c r="V89" s="41"/>
      <c r="W89" s="41"/>
      <c r="X89" s="41"/>
      <c r="Y89" s="41"/>
    </row>
    <row r="90" spans="22:25" s="19" customFormat="1" ht="14.25" customHeight="1">
      <c r="V90" s="41"/>
      <c r="W90" s="41"/>
      <c r="X90" s="41"/>
      <c r="Y90" s="41"/>
    </row>
    <row r="91" spans="22:25" s="19" customFormat="1" ht="14.25" customHeight="1">
      <c r="V91" s="41"/>
      <c r="W91" s="41"/>
      <c r="X91" s="41"/>
      <c r="Y91" s="41"/>
    </row>
    <row r="92" spans="22:25" s="19" customFormat="1" ht="14.25" customHeight="1">
      <c r="V92" s="41"/>
      <c r="W92" s="41"/>
      <c r="X92" s="41"/>
      <c r="Y92" s="41"/>
    </row>
    <row r="93" spans="22:25" s="19" customFormat="1" ht="14.25" customHeight="1">
      <c r="V93" s="41"/>
      <c r="W93" s="41"/>
      <c r="X93" s="41"/>
      <c r="Y93" s="41"/>
    </row>
    <row r="94" spans="2:11" ht="15">
      <c r="B94" s="17"/>
      <c r="C94" s="16"/>
      <c r="D94" s="16"/>
      <c r="E94" s="16"/>
      <c r="F94" s="16"/>
      <c r="G94" s="16"/>
      <c r="H94" s="16"/>
      <c r="I94" s="16"/>
      <c r="J94" s="16"/>
      <c r="K94" s="16"/>
    </row>
  </sheetData>
  <mergeCells count="78">
    <mergeCell ref="U53:U54"/>
    <mergeCell ref="J71:L71"/>
    <mergeCell ref="J72:L72"/>
    <mergeCell ref="J75:U75"/>
    <mergeCell ref="N53:N54"/>
    <mergeCell ref="O53:O54"/>
    <mergeCell ref="P53:P54"/>
    <mergeCell ref="Q53:Q54"/>
    <mergeCell ref="R53:R54"/>
    <mergeCell ref="U42:U43"/>
    <mergeCell ref="C66:E66"/>
    <mergeCell ref="J66:L66"/>
    <mergeCell ref="M66:M67"/>
    <mergeCell ref="N66:N67"/>
    <mergeCell ref="O66:O67"/>
    <mergeCell ref="P66:P67"/>
    <mergeCell ref="Q66:Q67"/>
    <mergeCell ref="R66:R67"/>
    <mergeCell ref="U66:U67"/>
    <mergeCell ref="C53:E53"/>
    <mergeCell ref="J53:L53"/>
    <mergeCell ref="M53:M54"/>
    <mergeCell ref="J48:L48"/>
    <mergeCell ref="J37:L37"/>
    <mergeCell ref="J38:U38"/>
    <mergeCell ref="C42:E42"/>
    <mergeCell ref="J42:L42"/>
    <mergeCell ref="M42:M43"/>
    <mergeCell ref="N42:N43"/>
    <mergeCell ref="O42:O43"/>
    <mergeCell ref="P42:P43"/>
    <mergeCell ref="Q42:Q43"/>
    <mergeCell ref="R42:R43"/>
    <mergeCell ref="U31:U32"/>
    <mergeCell ref="J26:L26"/>
    <mergeCell ref="J27:U27"/>
    <mergeCell ref="N20:N21"/>
    <mergeCell ref="O20:O21"/>
    <mergeCell ref="P20:P21"/>
    <mergeCell ref="Q20:Q21"/>
    <mergeCell ref="R20:R21"/>
    <mergeCell ref="J28:L28"/>
    <mergeCell ref="J39:L39"/>
    <mergeCell ref="C31:E31"/>
    <mergeCell ref="J31:L31"/>
    <mergeCell ref="M31:M32"/>
    <mergeCell ref="N31:N32"/>
    <mergeCell ref="O31:O32"/>
    <mergeCell ref="P31:P32"/>
    <mergeCell ref="Q31:Q32"/>
    <mergeCell ref="R31:R32"/>
    <mergeCell ref="G44:G46"/>
    <mergeCell ref="H44:H46"/>
    <mergeCell ref="R44:R46"/>
    <mergeCell ref="J47:L47"/>
    <mergeCell ref="G68:G70"/>
    <mergeCell ref="H68:H70"/>
    <mergeCell ref="R68:R70"/>
    <mergeCell ref="J49:U49"/>
    <mergeCell ref="G55:G57"/>
    <mergeCell ref="H55:H57"/>
    <mergeCell ref="R55:R57"/>
    <mergeCell ref="J58:L58"/>
    <mergeCell ref="J59:L59"/>
    <mergeCell ref="J60:U60"/>
    <mergeCell ref="B7:T7"/>
    <mergeCell ref="J25:L25"/>
    <mergeCell ref="G33:G35"/>
    <mergeCell ref="H33:H35"/>
    <mergeCell ref="R33:R35"/>
    <mergeCell ref="J36:L36"/>
    <mergeCell ref="U20:U21"/>
    <mergeCell ref="G22:G24"/>
    <mergeCell ref="H22:H24"/>
    <mergeCell ref="R22:R24"/>
    <mergeCell ref="C20:E20"/>
    <mergeCell ref="J20:L20"/>
    <mergeCell ref="M20:M21"/>
  </mergeCells>
  <conditionalFormatting sqref="J22">
    <cfRule type="cellIs" priority="54" dxfId="0" operator="notEqual">
      <formula>$C$22+$F$22+$I$22</formula>
    </cfRule>
  </conditionalFormatting>
  <conditionalFormatting sqref="J23">
    <cfRule type="cellIs" priority="53" dxfId="0" operator="notEqual">
      <formula>$C$23+$F$23+$I$22</formula>
    </cfRule>
  </conditionalFormatting>
  <conditionalFormatting sqref="J24">
    <cfRule type="cellIs" priority="52" dxfId="0" operator="notEqual">
      <formula>$C$24+$F$24+$I$22</formula>
    </cfRule>
  </conditionalFormatting>
  <conditionalFormatting sqref="K22">
    <cfRule type="cellIs" priority="51" dxfId="0" operator="notEqual">
      <formula>$D$22+$F$22+$I$22</formula>
    </cfRule>
  </conditionalFormatting>
  <conditionalFormatting sqref="K23">
    <cfRule type="cellIs" priority="50" dxfId="0" operator="notEqual">
      <formula>$D$23+$F$23+$I$22</formula>
    </cfRule>
  </conditionalFormatting>
  <conditionalFormatting sqref="K24">
    <cfRule type="cellIs" priority="49" dxfId="0" operator="notEqual">
      <formula>$D$24+$F$24+$I$22</formula>
    </cfRule>
  </conditionalFormatting>
  <conditionalFormatting sqref="L22">
    <cfRule type="cellIs" priority="48" dxfId="0" operator="notEqual">
      <formula>$E$22+$F$22+$I$22</formula>
    </cfRule>
  </conditionalFormatting>
  <conditionalFormatting sqref="L23">
    <cfRule type="cellIs" priority="47" dxfId="0" operator="notEqual">
      <formula>$E$23+$F$23+$I$22</formula>
    </cfRule>
  </conditionalFormatting>
  <conditionalFormatting sqref="L24">
    <cfRule type="cellIs" priority="46" dxfId="0" operator="notEqual">
      <formula>$E$24+$F$24+$I$22</formula>
    </cfRule>
  </conditionalFormatting>
  <conditionalFormatting sqref="J44">
    <cfRule type="cellIs" priority="45" dxfId="0" operator="notEqual">
      <formula>$C$22+$F$22+$I$22</formula>
    </cfRule>
  </conditionalFormatting>
  <conditionalFormatting sqref="J45">
    <cfRule type="cellIs" priority="44" dxfId="0" operator="notEqual">
      <formula>$C$23+$F$23+$I$22</formula>
    </cfRule>
  </conditionalFormatting>
  <conditionalFormatting sqref="J46">
    <cfRule type="cellIs" priority="43" dxfId="0" operator="notEqual">
      <formula>$C$24+$F$24+$I$22</formula>
    </cfRule>
  </conditionalFormatting>
  <conditionalFormatting sqref="K44">
    <cfRule type="cellIs" priority="42" dxfId="0" operator="notEqual">
      <formula>$D$22+$F$22+$I$22</formula>
    </cfRule>
  </conditionalFormatting>
  <conditionalFormatting sqref="K45">
    <cfRule type="cellIs" priority="41" dxfId="0" operator="notEqual">
      <formula>$D$23+$F$23+$I$22</formula>
    </cfRule>
  </conditionalFormatting>
  <conditionalFormatting sqref="K46">
    <cfRule type="cellIs" priority="40" dxfId="0" operator="notEqual">
      <formula>$D$24+$F$24+$I$22</formula>
    </cfRule>
  </conditionalFormatting>
  <conditionalFormatting sqref="L44">
    <cfRule type="cellIs" priority="39" dxfId="0" operator="notEqual">
      <formula>$E$22+$F$22+$I$22</formula>
    </cfRule>
  </conditionalFormatting>
  <conditionalFormatting sqref="L45">
    <cfRule type="cellIs" priority="38" dxfId="0" operator="notEqual">
      <formula>$E$23+$F$23+$I$22</formula>
    </cfRule>
  </conditionalFormatting>
  <conditionalFormatting sqref="L46">
    <cfRule type="cellIs" priority="37" dxfId="0" operator="notEqual">
      <formula>$E$24+$F$24+$I$22</formula>
    </cfRule>
  </conditionalFormatting>
  <conditionalFormatting sqref="J33">
    <cfRule type="cellIs" priority="27" dxfId="0" operator="notEqual">
      <formula>$C$22+$F$22+$I$22</formula>
    </cfRule>
  </conditionalFormatting>
  <conditionalFormatting sqref="J34">
    <cfRule type="cellIs" priority="26" dxfId="0" operator="notEqual">
      <formula>$C$23+$F$23+$I$22</formula>
    </cfRule>
  </conditionalFormatting>
  <conditionalFormatting sqref="J35">
    <cfRule type="cellIs" priority="25" dxfId="0" operator="notEqual">
      <formula>$C$24+$F$24+$I$22</formula>
    </cfRule>
  </conditionalFormatting>
  <conditionalFormatting sqref="K33">
    <cfRule type="cellIs" priority="24" dxfId="0" operator="notEqual">
      <formula>$D$22+$F$22+$I$22</formula>
    </cfRule>
  </conditionalFormatting>
  <conditionalFormatting sqref="K34">
    <cfRule type="cellIs" priority="23" dxfId="0" operator="notEqual">
      <formula>$D$23+$F$23+$I$22</formula>
    </cfRule>
  </conditionalFormatting>
  <conditionalFormatting sqref="K35">
    <cfRule type="cellIs" priority="22" dxfId="0" operator="notEqual">
      <formula>$D$24+$F$24+$I$22</formula>
    </cfRule>
  </conditionalFormatting>
  <conditionalFormatting sqref="L33">
    <cfRule type="cellIs" priority="21" dxfId="0" operator="notEqual">
      <formula>$E$22+$F$22+$I$22</formula>
    </cfRule>
  </conditionalFormatting>
  <conditionalFormatting sqref="L34">
    <cfRule type="cellIs" priority="20" dxfId="0" operator="notEqual">
      <formula>$E$23+$F$23+$I$22</formula>
    </cfRule>
  </conditionalFormatting>
  <conditionalFormatting sqref="L35">
    <cfRule type="cellIs" priority="19" dxfId="0" operator="notEqual">
      <formula>$E$24+$F$24+$I$22</formula>
    </cfRule>
  </conditionalFormatting>
  <conditionalFormatting sqref="J68">
    <cfRule type="cellIs" priority="36" dxfId="0" operator="notEqual">
      <formula>$C$22+$F$22+$I$22</formula>
    </cfRule>
  </conditionalFormatting>
  <conditionalFormatting sqref="J69">
    <cfRule type="cellIs" priority="35" dxfId="0" operator="notEqual">
      <formula>$C$23+$F$23+$I$22</formula>
    </cfRule>
  </conditionalFormatting>
  <conditionalFormatting sqref="J70">
    <cfRule type="cellIs" priority="34" dxfId="0" operator="notEqual">
      <formula>$C$24+$F$24+$I$22</formula>
    </cfRule>
  </conditionalFormatting>
  <conditionalFormatting sqref="K68">
    <cfRule type="cellIs" priority="33" dxfId="0" operator="notEqual">
      <formula>$D$22+$F$22+$I$22</formula>
    </cfRule>
  </conditionalFormatting>
  <conditionalFormatting sqref="K69">
    <cfRule type="cellIs" priority="32" dxfId="0" operator="notEqual">
      <formula>$D$23+$F$23+$I$22</formula>
    </cfRule>
  </conditionalFormatting>
  <conditionalFormatting sqref="K70">
    <cfRule type="cellIs" priority="31" dxfId="0" operator="notEqual">
      <formula>$D$24+$F$24+$I$22</formula>
    </cfRule>
  </conditionalFormatting>
  <conditionalFormatting sqref="L68">
    <cfRule type="cellIs" priority="30" dxfId="0" operator="notEqual">
      <formula>$E$22+$F$22+$I$22</formula>
    </cfRule>
  </conditionalFormatting>
  <conditionalFormatting sqref="L69">
    <cfRule type="cellIs" priority="29" dxfId="0" operator="notEqual">
      <formula>$E$23+$F$23+$I$22</formula>
    </cfRule>
  </conditionalFormatting>
  <conditionalFormatting sqref="L70">
    <cfRule type="cellIs" priority="28" dxfId="0" operator="notEqual">
      <formula>$E$24+$F$24+$I$22</formula>
    </cfRule>
  </conditionalFormatting>
  <conditionalFormatting sqref="J55">
    <cfRule type="cellIs" priority="9" dxfId="0" operator="notEqual">
      <formula>$C$22+$F$22+$I$22</formula>
    </cfRule>
  </conditionalFormatting>
  <conditionalFormatting sqref="J56">
    <cfRule type="cellIs" priority="8" dxfId="0" operator="notEqual">
      <formula>$C$23+$F$23+$I$22</formula>
    </cfRule>
  </conditionalFormatting>
  <conditionalFormatting sqref="J57">
    <cfRule type="cellIs" priority="7" dxfId="0" operator="notEqual">
      <formula>$C$24+$F$24+$I$22</formula>
    </cfRule>
  </conditionalFormatting>
  <conditionalFormatting sqref="K55">
    <cfRule type="cellIs" priority="6" dxfId="0" operator="notEqual">
      <formula>$D$22+$F$22+$I$22</formula>
    </cfRule>
  </conditionalFormatting>
  <conditionalFormatting sqref="K56">
    <cfRule type="cellIs" priority="5" dxfId="0" operator="notEqual">
      <formula>$D$23+$F$23+$I$22</formula>
    </cfRule>
  </conditionalFormatting>
  <conditionalFormatting sqref="K57">
    <cfRule type="cellIs" priority="4" dxfId="0" operator="notEqual">
      <formula>$D$24+$F$24+$I$22</formula>
    </cfRule>
  </conditionalFormatting>
  <conditionalFormatting sqref="L55">
    <cfRule type="cellIs" priority="3" dxfId="0" operator="notEqual">
      <formula>$E$22+$F$22+$I$22</formula>
    </cfRule>
  </conditionalFormatting>
  <conditionalFormatting sqref="L56">
    <cfRule type="cellIs" priority="2" dxfId="0" operator="notEqual">
      <formula>$E$23+$F$23+$I$22</formula>
    </cfRule>
  </conditionalFormatting>
  <conditionalFormatting sqref="L57">
    <cfRule type="cellIs" priority="1" dxfId="0" operator="notEqual">
      <formula>$E$24+$F$24+$I$22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Masotto</dc:creator>
  <cp:keywords/>
  <dc:description/>
  <cp:lastModifiedBy>Guido</cp:lastModifiedBy>
  <dcterms:created xsi:type="dcterms:W3CDTF">2022-08-02T08:30:47Z</dcterms:created>
  <dcterms:modified xsi:type="dcterms:W3CDTF">2023-02-09T15:09:58Z</dcterms:modified>
  <cp:category/>
  <cp:version/>
  <cp:contentType/>
  <cp:contentStatus/>
</cp:coreProperties>
</file>